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vukic3\Desktop\JAVNA NABAVA -ZANONOVA - građevinski radovi\ADAPTACIJA - ZANONOVA\"/>
    </mc:Choice>
  </mc:AlternateContent>
  <bookViews>
    <workbookView xWindow="0" yWindow="0" windowWidth="28800" windowHeight="12300" activeTab="3"/>
  </bookViews>
  <sheets>
    <sheet name="01 NASLOVNICA" sheetId="5" r:id="rId1"/>
    <sheet name="02 OPĆI TEHNIČKI UVJETI" sheetId="4" r:id="rId2"/>
    <sheet name="03 TEHNIČKI UVJETI PO RADOVIMA" sheetId="6" r:id="rId3"/>
    <sheet name="04 TROŠKOVNIK" sheetId="1" r:id="rId4"/>
    <sheet name="_RADOVI_SPECIFIKACIJA" sheetId="2" state="hidden" r:id="rId5"/>
    <sheet name="_Dokaznica" sheetId="7" state="hidden" r:id="rId6"/>
  </sheets>
  <definedNames>
    <definedName name="_xlnm.Print_Titles" localSheetId="0">'01 NASLOVNICA'!$1:$3</definedName>
    <definedName name="_xlnm.Print_Titles" localSheetId="1">'02 OPĆI TEHNIČKI UVJETI'!$1:$4</definedName>
    <definedName name="_xlnm.Print_Titles" localSheetId="2">'03 TEHNIČKI UVJETI PO RADOVIMA'!$1:$3</definedName>
    <definedName name="_xlnm.Print_Titles" localSheetId="3">'04 TROŠKOVNIK'!$1:$3</definedName>
    <definedName name="_xlnm.Print_Area" localSheetId="0">'01 NASLOVNICA'!$B$1:$H$63</definedName>
    <definedName name="_xlnm.Print_Area" localSheetId="1">'02 OPĆI TEHNIČKI UVJETI'!$B:$B</definedName>
    <definedName name="_xlnm.Print_Area" localSheetId="2">'03 TEHNIČKI UVJETI PO RADOVIMA'!$B:$B</definedName>
    <definedName name="_xlnm.Print_Area" localSheetId="3">'04 TROŠKOVNIK'!$D$1:$J$574</definedName>
  </definedNames>
  <calcPr calcId="162913"/>
</workbook>
</file>

<file path=xl/calcChain.xml><?xml version="1.0" encoding="utf-8"?>
<calcChain xmlns="http://schemas.openxmlformats.org/spreadsheetml/2006/main">
  <c r="O449" i="1" l="1"/>
  <c r="Q449" i="1" s="1"/>
  <c r="N449" i="1"/>
  <c r="J449" i="1"/>
  <c r="H449" i="1"/>
  <c r="D449" i="1"/>
  <c r="N448" i="1"/>
  <c r="J448" i="1"/>
  <c r="H448" i="1"/>
  <c r="D448" i="1"/>
  <c r="G224" i="1"/>
  <c r="H224" i="1" s="1"/>
  <c r="D224" i="1"/>
  <c r="J223" i="1"/>
  <c r="H223" i="1"/>
  <c r="D223" i="1"/>
  <c r="J222" i="1"/>
  <c r="H222" i="1"/>
  <c r="D222" i="1"/>
  <c r="J221" i="1"/>
  <c r="H221" i="1"/>
  <c r="D221" i="1"/>
  <c r="J220" i="1"/>
  <c r="H220" i="1"/>
  <c r="D220" i="1"/>
  <c r="J219" i="1"/>
  <c r="H219" i="1"/>
  <c r="D219" i="1"/>
  <c r="J218" i="1"/>
  <c r="H218" i="1"/>
  <c r="D218" i="1"/>
  <c r="J217" i="1"/>
  <c r="H217" i="1"/>
  <c r="D217" i="1"/>
  <c r="J216" i="1"/>
  <c r="H216" i="1"/>
  <c r="D216" i="1"/>
  <c r="J215" i="1"/>
  <c r="H215" i="1"/>
  <c r="D215" i="1"/>
  <c r="J441" i="1"/>
  <c r="H441" i="1"/>
  <c r="D441" i="1"/>
  <c r="J440" i="1"/>
  <c r="H440" i="1"/>
  <c r="D440" i="1"/>
  <c r="Q358" i="1"/>
  <c r="E23" i="7"/>
  <c r="D23" i="7"/>
  <c r="E16" i="7"/>
  <c r="D16" i="7"/>
  <c r="N358" i="1"/>
  <c r="J358" i="1"/>
  <c r="H358" i="1"/>
  <c r="D358" i="1"/>
  <c r="N357" i="1"/>
  <c r="J357" i="1"/>
  <c r="H357" i="1"/>
  <c r="D357" i="1"/>
  <c r="H16" i="7"/>
  <c r="F16" i="7"/>
  <c r="C16" i="7"/>
  <c r="J176" i="1"/>
  <c r="H176" i="1"/>
  <c r="D176" i="1"/>
  <c r="O448" i="1" l="1"/>
  <c r="Q448" i="1" s="1"/>
  <c r="J224" i="1"/>
  <c r="J169" i="1"/>
  <c r="H169" i="1"/>
  <c r="D169" i="1"/>
  <c r="J170" i="1"/>
  <c r="H170" i="1"/>
  <c r="D170" i="1"/>
  <c r="J327" i="1"/>
  <c r="H327" i="1"/>
  <c r="D327" i="1"/>
  <c r="J317" i="1"/>
  <c r="H317" i="1"/>
  <c r="D317" i="1"/>
  <c r="J455" i="1"/>
  <c r="H455" i="1"/>
  <c r="D455" i="1"/>
  <c r="J146" i="1"/>
  <c r="H146" i="1"/>
  <c r="D146" i="1"/>
  <c r="H564" i="1" l="1"/>
  <c r="H559" i="1"/>
  <c r="H533" i="1"/>
  <c r="L427" i="1"/>
  <c r="J421" i="1"/>
  <c r="H421" i="1"/>
  <c r="D421" i="1"/>
  <c r="J420" i="1"/>
  <c r="H420" i="1"/>
  <c r="D420" i="1"/>
  <c r="J419" i="1"/>
  <c r="H419" i="1"/>
  <c r="D419" i="1"/>
  <c r="J418" i="1"/>
  <c r="H418" i="1"/>
  <c r="D418" i="1"/>
  <c r="H417" i="1"/>
  <c r="D417" i="1"/>
  <c r="J416" i="1"/>
  <c r="H416" i="1"/>
  <c r="D416" i="1"/>
  <c r="J415" i="1"/>
  <c r="H415" i="1"/>
  <c r="D415" i="1"/>
  <c r="J414" i="1"/>
  <c r="H414" i="1"/>
  <c r="D414" i="1"/>
  <c r="J413" i="1"/>
  <c r="H413" i="1"/>
  <c r="J519" i="1"/>
  <c r="H519" i="1"/>
  <c r="D519" i="1"/>
  <c r="J512" i="1"/>
  <c r="H512" i="1"/>
  <c r="D512" i="1"/>
  <c r="D511" i="1"/>
  <c r="J510" i="1"/>
  <c r="H510" i="1"/>
  <c r="D510" i="1"/>
  <c r="J509" i="1"/>
  <c r="H509" i="1"/>
  <c r="D509" i="1"/>
  <c r="J508" i="1"/>
  <c r="H508" i="1"/>
  <c r="D508" i="1"/>
  <c r="J507" i="1"/>
  <c r="H507" i="1"/>
  <c r="D507" i="1"/>
  <c r="J506" i="1"/>
  <c r="H506" i="1"/>
  <c r="D506" i="1"/>
  <c r="J505" i="1"/>
  <c r="H505" i="1"/>
  <c r="D505" i="1"/>
  <c r="J504" i="1"/>
  <c r="H504" i="1"/>
  <c r="J503" i="1"/>
  <c r="H503" i="1"/>
  <c r="D503" i="1"/>
  <c r="J502" i="1"/>
  <c r="H502" i="1"/>
  <c r="D502" i="1"/>
  <c r="J501" i="1"/>
  <c r="H501" i="1"/>
  <c r="D501" i="1"/>
  <c r="J500" i="1"/>
  <c r="H500" i="1"/>
  <c r="D500" i="1"/>
  <c r="J499" i="1"/>
  <c r="H499" i="1"/>
  <c r="D499" i="1"/>
  <c r="J498" i="1"/>
  <c r="H498" i="1"/>
  <c r="J497" i="1"/>
  <c r="H497" i="1"/>
  <c r="D497" i="1"/>
  <c r="J496" i="1"/>
  <c r="H496" i="1"/>
  <c r="D496" i="1"/>
  <c r="J495" i="1"/>
  <c r="H495" i="1"/>
  <c r="D495" i="1"/>
  <c r="J494" i="1"/>
  <c r="H494" i="1"/>
  <c r="D494" i="1"/>
  <c r="J493" i="1"/>
  <c r="H493" i="1"/>
  <c r="D493" i="1"/>
  <c r="J492" i="1"/>
  <c r="H492" i="1"/>
  <c r="J491" i="1"/>
  <c r="H491" i="1"/>
  <c r="D491" i="1"/>
  <c r="J490" i="1"/>
  <c r="H490" i="1"/>
  <c r="D490" i="1"/>
  <c r="J489" i="1"/>
  <c r="H489" i="1"/>
  <c r="D489" i="1"/>
  <c r="J488" i="1"/>
  <c r="H488" i="1"/>
  <c r="D488" i="1"/>
  <c r="J487" i="1"/>
  <c r="H487" i="1"/>
  <c r="D487" i="1"/>
  <c r="J486" i="1"/>
  <c r="H486" i="1"/>
  <c r="D486" i="1"/>
  <c r="J485" i="1"/>
  <c r="H485" i="1"/>
  <c r="D485" i="1"/>
  <c r="J484" i="1"/>
  <c r="H484" i="1"/>
  <c r="H483" i="1"/>
  <c r="D483" i="1"/>
  <c r="H482" i="1"/>
  <c r="D482" i="1"/>
  <c r="H481" i="1"/>
  <c r="D481" i="1"/>
  <c r="H480" i="1"/>
  <c r="D480" i="1"/>
  <c r="H479" i="1"/>
  <c r="D479" i="1"/>
  <c r="H478" i="1"/>
  <c r="D478" i="1"/>
  <c r="H477" i="1"/>
  <c r="J524" i="1"/>
  <c r="H524" i="1"/>
  <c r="D524" i="1"/>
  <c r="J523" i="1"/>
  <c r="H523" i="1"/>
  <c r="D523" i="1"/>
  <c r="J522" i="1"/>
  <c r="H522" i="1"/>
  <c r="D522" i="1"/>
  <c r="J521" i="1"/>
  <c r="H521" i="1"/>
  <c r="D521" i="1"/>
  <c r="J520" i="1"/>
  <c r="H520" i="1"/>
  <c r="D520" i="1"/>
  <c r="J518" i="1"/>
  <c r="H518" i="1"/>
  <c r="J526" i="1"/>
  <c r="H526" i="1"/>
  <c r="D526" i="1"/>
  <c r="H516" i="1"/>
  <c r="D516" i="1"/>
  <c r="H515" i="1"/>
  <c r="D515" i="1"/>
  <c r="H517" i="1"/>
  <c r="D517" i="1"/>
  <c r="H514" i="1"/>
  <c r="D514" i="1"/>
  <c r="H474" i="1"/>
  <c r="D474" i="1"/>
  <c r="H473" i="1"/>
  <c r="D473" i="1"/>
  <c r="H472" i="1"/>
  <c r="D472" i="1"/>
  <c r="H471" i="1"/>
  <c r="D471" i="1"/>
  <c r="H470" i="1"/>
  <c r="D470" i="1"/>
  <c r="H469" i="1"/>
  <c r="D469" i="1"/>
  <c r="H468" i="1"/>
  <c r="D468" i="1"/>
  <c r="H475" i="1"/>
  <c r="D475" i="1"/>
  <c r="H467" i="1"/>
  <c r="D467" i="1"/>
  <c r="H466" i="1"/>
  <c r="D466" i="1"/>
  <c r="J532" i="1"/>
  <c r="H532" i="1"/>
  <c r="D532" i="1"/>
  <c r="D531" i="1"/>
  <c r="J530" i="1"/>
  <c r="H530" i="1"/>
  <c r="D530" i="1"/>
  <c r="J529" i="1"/>
  <c r="H529" i="1"/>
  <c r="D529" i="1"/>
  <c r="J528" i="1"/>
  <c r="H528" i="1"/>
  <c r="D528" i="1"/>
  <c r="J527" i="1"/>
  <c r="H527" i="1"/>
  <c r="D527" i="1"/>
  <c r="J525" i="1"/>
  <c r="H525" i="1"/>
  <c r="H513" i="1"/>
  <c r="D465" i="1"/>
  <c r="E465" i="1" s="1"/>
  <c r="E559" i="1" s="1"/>
  <c r="E564" i="1" s="1"/>
  <c r="H465" i="1"/>
  <c r="L459" i="1"/>
  <c r="N459" i="1" s="1"/>
  <c r="J460" i="1"/>
  <c r="H460" i="1"/>
  <c r="D460" i="1"/>
  <c r="J459" i="1"/>
  <c r="H459" i="1"/>
  <c r="D459" i="1"/>
  <c r="N458" i="1"/>
  <c r="J458" i="1"/>
  <c r="H458" i="1"/>
  <c r="D458" i="1"/>
  <c r="J457" i="1"/>
  <c r="H457" i="1"/>
  <c r="D457" i="1"/>
  <c r="J456" i="1"/>
  <c r="H456" i="1"/>
  <c r="D456" i="1"/>
  <c r="J454" i="1"/>
  <c r="H454" i="1"/>
  <c r="D454" i="1"/>
  <c r="J453" i="1"/>
  <c r="H453" i="1"/>
  <c r="D453" i="1"/>
  <c r="J452" i="1"/>
  <c r="H452" i="1"/>
  <c r="D452" i="1"/>
  <c r="J451" i="1"/>
  <c r="H451" i="1"/>
  <c r="J408" i="1"/>
  <c r="H408" i="1"/>
  <c r="D408" i="1"/>
  <c r="J407" i="1"/>
  <c r="H407" i="1"/>
  <c r="D407" i="1"/>
  <c r="J406" i="1"/>
  <c r="H406" i="1"/>
  <c r="D406" i="1"/>
  <c r="J405" i="1"/>
  <c r="H405" i="1"/>
  <c r="D405" i="1"/>
  <c r="J404" i="1"/>
  <c r="H404" i="1"/>
  <c r="D404" i="1"/>
  <c r="F79" i="7"/>
  <c r="J412" i="1"/>
  <c r="H412" i="1"/>
  <c r="D412" i="1"/>
  <c r="J411" i="1"/>
  <c r="H411" i="1"/>
  <c r="D411" i="1"/>
  <c r="J410" i="1"/>
  <c r="H410" i="1"/>
  <c r="D410" i="1"/>
  <c r="J409" i="1"/>
  <c r="H409" i="1"/>
  <c r="D409" i="1"/>
  <c r="H403" i="1"/>
  <c r="D403" i="1"/>
  <c r="J402" i="1"/>
  <c r="H402" i="1"/>
  <c r="D402" i="1"/>
  <c r="J401" i="1"/>
  <c r="H401" i="1"/>
  <c r="D401" i="1"/>
  <c r="J400" i="1"/>
  <c r="H400" i="1"/>
  <c r="D400" i="1"/>
  <c r="J399" i="1"/>
  <c r="H399" i="1"/>
  <c r="F86" i="7"/>
  <c r="F85" i="7"/>
  <c r="H85" i="7" s="1"/>
  <c r="I85" i="7" s="1"/>
  <c r="J85" i="7" s="1"/>
  <c r="F84" i="7"/>
  <c r="H84" i="7" s="1"/>
  <c r="F83" i="7"/>
  <c r="H83" i="7" s="1"/>
  <c r="I83" i="7" s="1"/>
  <c r="J83" i="7" s="1"/>
  <c r="F78" i="7"/>
  <c r="F75" i="7"/>
  <c r="H75" i="7" s="1"/>
  <c r="I75" i="7" s="1"/>
  <c r="J75" i="7" s="1"/>
  <c r="F74" i="7"/>
  <c r="F67" i="7"/>
  <c r="F73" i="7"/>
  <c r="F72" i="7"/>
  <c r="F71" i="7"/>
  <c r="F69" i="7"/>
  <c r="F68" i="7"/>
  <c r="F76" i="7"/>
  <c r="J428" i="1"/>
  <c r="H428" i="1"/>
  <c r="D428" i="1"/>
  <c r="J427" i="1"/>
  <c r="H427" i="1"/>
  <c r="D427" i="1"/>
  <c r="H426" i="1"/>
  <c r="D426" i="1"/>
  <c r="J425" i="1"/>
  <c r="H425" i="1"/>
  <c r="D425" i="1"/>
  <c r="J424" i="1"/>
  <c r="H424" i="1"/>
  <c r="D424" i="1"/>
  <c r="J423" i="1"/>
  <c r="H423" i="1"/>
  <c r="D423" i="1"/>
  <c r="J422" i="1"/>
  <c r="H422" i="1"/>
  <c r="J394" i="1"/>
  <c r="H394" i="1"/>
  <c r="D394" i="1"/>
  <c r="J393" i="1"/>
  <c r="H393" i="1"/>
  <c r="D393" i="1"/>
  <c r="J392" i="1"/>
  <c r="H392" i="1"/>
  <c r="D392" i="1"/>
  <c r="J383" i="1"/>
  <c r="H383" i="1"/>
  <c r="D383" i="1"/>
  <c r="J382" i="1"/>
  <c r="H382" i="1"/>
  <c r="D382" i="1"/>
  <c r="J381" i="1"/>
  <c r="H381" i="1"/>
  <c r="D381" i="1"/>
  <c r="J380" i="1"/>
  <c r="H380" i="1"/>
  <c r="D380" i="1"/>
  <c r="J379" i="1"/>
  <c r="H379" i="1"/>
  <c r="D379" i="1"/>
  <c r="J378" i="1"/>
  <c r="H378" i="1"/>
  <c r="D378" i="1"/>
  <c r="J377" i="1"/>
  <c r="H377" i="1"/>
  <c r="D377" i="1"/>
  <c r="H376" i="1"/>
  <c r="D376" i="1"/>
  <c r="J375" i="1"/>
  <c r="H375" i="1"/>
  <c r="D375" i="1"/>
  <c r="J374" i="1"/>
  <c r="H374" i="1"/>
  <c r="D374" i="1"/>
  <c r="J373" i="1"/>
  <c r="H373" i="1"/>
  <c r="D373" i="1"/>
  <c r="J372" i="1"/>
  <c r="H372" i="1"/>
  <c r="F45" i="7"/>
  <c r="H45" i="7" s="1"/>
  <c r="I45" i="7" s="1"/>
  <c r="J45" i="7" s="1"/>
  <c r="F44" i="7"/>
  <c r="H44" i="7" s="1"/>
  <c r="I44" i="7" s="1"/>
  <c r="J44" i="7" s="1"/>
  <c r="F43" i="7"/>
  <c r="H43" i="7" s="1"/>
  <c r="I43" i="7" s="1"/>
  <c r="J43" i="7" s="1"/>
  <c r="F42" i="7"/>
  <c r="H42" i="7" s="1"/>
  <c r="I42" i="7" s="1"/>
  <c r="J42" i="7" s="1"/>
  <c r="F41" i="7"/>
  <c r="H41" i="7" s="1"/>
  <c r="I41" i="7" s="1"/>
  <c r="J41" i="7" s="1"/>
  <c r="F40" i="7"/>
  <c r="H40" i="7" s="1"/>
  <c r="I40" i="7" s="1"/>
  <c r="J40" i="7" s="1"/>
  <c r="F39" i="7"/>
  <c r="H39" i="7" s="1"/>
  <c r="I39" i="7" s="1"/>
  <c r="J39" i="7" s="1"/>
  <c r="F38" i="7"/>
  <c r="H38" i="7" s="1"/>
  <c r="I38" i="7" s="1"/>
  <c r="J38" i="7" s="1"/>
  <c r="F37" i="7"/>
  <c r="H37" i="7" s="1"/>
  <c r="I37" i="7" s="1"/>
  <c r="J37" i="7" s="1"/>
  <c r="J371" i="1"/>
  <c r="H371" i="1"/>
  <c r="D371" i="1"/>
  <c r="J370" i="1"/>
  <c r="H370" i="1"/>
  <c r="D370" i="1"/>
  <c r="J369" i="1"/>
  <c r="H369" i="1"/>
  <c r="D369" i="1"/>
  <c r="J368" i="1"/>
  <c r="H368" i="1"/>
  <c r="D368" i="1"/>
  <c r="J367" i="1"/>
  <c r="H367" i="1"/>
  <c r="D367" i="1"/>
  <c r="J366" i="1"/>
  <c r="H366" i="1"/>
  <c r="D366" i="1"/>
  <c r="J365" i="1"/>
  <c r="H365" i="1"/>
  <c r="D365" i="1"/>
  <c r="H364" i="1"/>
  <c r="D364" i="1"/>
  <c r="J363" i="1"/>
  <c r="H363" i="1"/>
  <c r="D363" i="1"/>
  <c r="J362" i="1"/>
  <c r="H362" i="1"/>
  <c r="D362" i="1"/>
  <c r="J361" i="1"/>
  <c r="H361" i="1"/>
  <c r="D361" i="1"/>
  <c r="J360" i="1"/>
  <c r="H360" i="1"/>
  <c r="F33" i="7"/>
  <c r="F32" i="7"/>
  <c r="F31" i="7"/>
  <c r="F30" i="7"/>
  <c r="F29" i="7"/>
  <c r="F28" i="7"/>
  <c r="F27" i="7"/>
  <c r="F49" i="7"/>
  <c r="G49" i="7" s="1"/>
  <c r="F50" i="7"/>
  <c r="G50" i="7" s="1"/>
  <c r="F51" i="7"/>
  <c r="G51" i="7" s="1"/>
  <c r="F52" i="7"/>
  <c r="G52" i="7" s="1"/>
  <c r="F53" i="7"/>
  <c r="G53" i="7" s="1"/>
  <c r="F54" i="7"/>
  <c r="G54" i="7" s="1"/>
  <c r="F55" i="7"/>
  <c r="G55" i="7" s="1"/>
  <c r="F56" i="7"/>
  <c r="G56" i="7" s="1"/>
  <c r="F57" i="7"/>
  <c r="G57" i="7" s="1"/>
  <c r="F58" i="7"/>
  <c r="G58" i="7" s="1"/>
  <c r="F59" i="7"/>
  <c r="G59" i="7" s="1"/>
  <c r="F60" i="7"/>
  <c r="G60" i="7" s="1"/>
  <c r="F61" i="7"/>
  <c r="G61" i="7" s="1"/>
  <c r="F62" i="7"/>
  <c r="G62" i="7" s="1"/>
  <c r="H23" i="7"/>
  <c r="G23" i="7"/>
  <c r="F23" i="7"/>
  <c r="C23" i="7"/>
  <c r="J397" i="1"/>
  <c r="H397" i="1"/>
  <c r="D397" i="1"/>
  <c r="J396" i="1"/>
  <c r="H396" i="1"/>
  <c r="D396" i="1"/>
  <c r="J395" i="1"/>
  <c r="H395" i="1"/>
  <c r="D395" i="1"/>
  <c r="J391" i="1"/>
  <c r="H391" i="1"/>
  <c r="D391" i="1"/>
  <c r="J390" i="1"/>
  <c r="H390" i="1"/>
  <c r="D390" i="1"/>
  <c r="J389" i="1"/>
  <c r="H389" i="1"/>
  <c r="D389" i="1"/>
  <c r="H343" i="1"/>
  <c r="D343" i="1"/>
  <c r="H342" i="1"/>
  <c r="D342" i="1"/>
  <c r="H341" i="1"/>
  <c r="D341" i="1"/>
  <c r="H344" i="1"/>
  <c r="D344" i="1"/>
  <c r="H340" i="1"/>
  <c r="D340" i="1"/>
  <c r="H339" i="1"/>
  <c r="D339" i="1"/>
  <c r="H338" i="1"/>
  <c r="D338" i="1"/>
  <c r="H348" i="1"/>
  <c r="D348" i="1"/>
  <c r="H347" i="1"/>
  <c r="D347" i="1"/>
  <c r="H346" i="1"/>
  <c r="D346" i="1"/>
  <c r="H345" i="1"/>
  <c r="D345" i="1"/>
  <c r="H350" i="1"/>
  <c r="D350" i="1"/>
  <c r="H349" i="1"/>
  <c r="D349" i="1"/>
  <c r="H337" i="1"/>
  <c r="D337" i="1"/>
  <c r="J359" i="1"/>
  <c r="H359" i="1"/>
  <c r="D359" i="1"/>
  <c r="H356" i="1"/>
  <c r="D356" i="1"/>
  <c r="J355" i="1"/>
  <c r="H355" i="1"/>
  <c r="D355" i="1"/>
  <c r="J354" i="1"/>
  <c r="H354" i="1"/>
  <c r="D354" i="1"/>
  <c r="J353" i="1"/>
  <c r="H353" i="1"/>
  <c r="D353" i="1"/>
  <c r="J352" i="1"/>
  <c r="H352" i="1"/>
  <c r="J385" i="1"/>
  <c r="H385" i="1"/>
  <c r="D385" i="1"/>
  <c r="C99" i="7"/>
  <c r="E94" i="7"/>
  <c r="F94" i="7" s="1"/>
  <c r="E95" i="7"/>
  <c r="F95" i="7" s="1"/>
  <c r="E93" i="7"/>
  <c r="F93" i="7" s="1"/>
  <c r="E96" i="7"/>
  <c r="F96" i="7" s="1"/>
  <c r="F97" i="7"/>
  <c r="F98" i="7"/>
  <c r="E92" i="7"/>
  <c r="F92" i="7" s="1"/>
  <c r="J450" i="1"/>
  <c r="H450" i="1"/>
  <c r="D450" i="1"/>
  <c r="J447" i="1"/>
  <c r="H447" i="1"/>
  <c r="D447" i="1"/>
  <c r="J446" i="1"/>
  <c r="H446" i="1"/>
  <c r="D446" i="1"/>
  <c r="J445" i="1"/>
  <c r="H445" i="1"/>
  <c r="D445" i="1"/>
  <c r="J444" i="1"/>
  <c r="H444" i="1"/>
  <c r="D444" i="1"/>
  <c r="J443" i="1"/>
  <c r="H443" i="1"/>
  <c r="J442" i="1"/>
  <c r="H442" i="1"/>
  <c r="D442" i="1"/>
  <c r="J439" i="1"/>
  <c r="H439" i="1"/>
  <c r="D439" i="1"/>
  <c r="J438" i="1"/>
  <c r="H438" i="1"/>
  <c r="D438" i="1"/>
  <c r="J437" i="1"/>
  <c r="H437" i="1"/>
  <c r="D437" i="1"/>
  <c r="J436" i="1"/>
  <c r="H436" i="1"/>
  <c r="D436" i="1"/>
  <c r="J435" i="1"/>
  <c r="H435" i="1"/>
  <c r="J432" i="1"/>
  <c r="H432" i="1"/>
  <c r="D432" i="1"/>
  <c r="J431" i="1"/>
  <c r="H431" i="1"/>
  <c r="D431" i="1"/>
  <c r="D430" i="1"/>
  <c r="J429" i="1"/>
  <c r="H429" i="1"/>
  <c r="D429" i="1"/>
  <c r="J398" i="1"/>
  <c r="H398" i="1"/>
  <c r="D398" i="1"/>
  <c r="H388" i="1"/>
  <c r="D388" i="1"/>
  <c r="J387" i="1"/>
  <c r="H387" i="1"/>
  <c r="D387" i="1"/>
  <c r="J386" i="1"/>
  <c r="H386" i="1"/>
  <c r="D386" i="1"/>
  <c r="J384" i="1"/>
  <c r="H384" i="1"/>
  <c r="H351" i="1"/>
  <c r="D351" i="1"/>
  <c r="H336" i="1"/>
  <c r="A466" i="1"/>
  <c r="B466" i="1"/>
  <c r="D559" i="1" l="1"/>
  <c r="J531" i="1"/>
  <c r="J562" i="1" s="1"/>
  <c r="J430" i="1"/>
  <c r="J553" i="1" s="1"/>
  <c r="J511" i="1"/>
  <c r="J561" i="1" s="1"/>
  <c r="H79" i="7"/>
  <c r="I79" i="7" s="1"/>
  <c r="J79" i="7" s="1"/>
  <c r="H86" i="7"/>
  <c r="I86" i="7" s="1"/>
  <c r="J86" i="7" s="1"/>
  <c r="I84" i="7"/>
  <c r="J84" i="7" s="1"/>
  <c r="F70" i="7"/>
  <c r="H70" i="7" s="1"/>
  <c r="I70" i="7" s="1"/>
  <c r="J70" i="7" s="1"/>
  <c r="F77" i="7"/>
  <c r="H77" i="7" s="1"/>
  <c r="I77" i="7" s="1"/>
  <c r="J77" i="7" s="1"/>
  <c r="F66" i="7"/>
  <c r="H66" i="7" s="1"/>
  <c r="I66" i="7" s="1"/>
  <c r="J66" i="7" s="1"/>
  <c r="H67" i="7"/>
  <c r="I67" i="7" s="1"/>
  <c r="J67" i="7" s="1"/>
  <c r="H69" i="7"/>
  <c r="I69" i="7" s="1"/>
  <c r="J69" i="7" s="1"/>
  <c r="H71" i="7"/>
  <c r="I71" i="7" s="1"/>
  <c r="J71" i="7" s="1"/>
  <c r="H73" i="7"/>
  <c r="I73" i="7" s="1"/>
  <c r="J73" i="7" s="1"/>
  <c r="H68" i="7"/>
  <c r="I68" i="7" s="1"/>
  <c r="J68" i="7" s="1"/>
  <c r="H72" i="7"/>
  <c r="I72" i="7" s="1"/>
  <c r="J72" i="7" s="1"/>
  <c r="H74" i="7"/>
  <c r="I74" i="7" s="1"/>
  <c r="J74" i="7" s="1"/>
  <c r="H76" i="7"/>
  <c r="I76" i="7" s="1"/>
  <c r="J76" i="7" s="1"/>
  <c r="H78" i="7"/>
  <c r="I78" i="7" s="1"/>
  <c r="J78" i="7" s="1"/>
  <c r="H27" i="7"/>
  <c r="I27" i="7" s="1"/>
  <c r="J27" i="7" s="1"/>
  <c r="H29" i="7"/>
  <c r="I29" i="7" s="1"/>
  <c r="J29" i="7" s="1"/>
  <c r="H31" i="7"/>
  <c r="I31" i="7" s="1"/>
  <c r="J31" i="7" s="1"/>
  <c r="H33" i="7"/>
  <c r="I33" i="7" s="1"/>
  <c r="J33" i="7" s="1"/>
  <c r="H28" i="7"/>
  <c r="I28" i="7" s="1"/>
  <c r="J28" i="7" s="1"/>
  <c r="H30" i="7"/>
  <c r="I30" i="7" s="1"/>
  <c r="J30" i="7" s="1"/>
  <c r="H32" i="7"/>
  <c r="I32" i="7" s="1"/>
  <c r="J32" i="7" s="1"/>
  <c r="F99" i="7"/>
  <c r="I23" i="7"/>
  <c r="J335" i="1"/>
  <c r="H335" i="1"/>
  <c r="D335" i="1"/>
  <c r="J334" i="1"/>
  <c r="H334" i="1"/>
  <c r="D334" i="1"/>
  <c r="D333" i="1"/>
  <c r="J332" i="1"/>
  <c r="H332" i="1"/>
  <c r="D332" i="1"/>
  <c r="J331" i="1"/>
  <c r="H331" i="1"/>
  <c r="D331" i="1"/>
  <c r="J330" i="1"/>
  <c r="H330" i="1"/>
  <c r="D330" i="1"/>
  <c r="N329" i="1"/>
  <c r="O330" i="1" s="1"/>
  <c r="J329" i="1"/>
  <c r="H329" i="1"/>
  <c r="D329" i="1"/>
  <c r="J328" i="1"/>
  <c r="H328" i="1"/>
  <c r="D328" i="1"/>
  <c r="J326" i="1"/>
  <c r="H326" i="1"/>
  <c r="D326" i="1"/>
  <c r="J325" i="1"/>
  <c r="H325" i="1"/>
  <c r="D325" i="1"/>
  <c r="J324" i="1"/>
  <c r="H324" i="1"/>
  <c r="D324" i="1"/>
  <c r="J323" i="1"/>
  <c r="H323" i="1"/>
  <c r="D323" i="1"/>
  <c r="J322" i="1"/>
  <c r="H322" i="1"/>
  <c r="J321" i="1"/>
  <c r="H321" i="1"/>
  <c r="D321" i="1"/>
  <c r="N320" i="1"/>
  <c r="J320" i="1"/>
  <c r="H320" i="1"/>
  <c r="D320" i="1"/>
  <c r="N319" i="1"/>
  <c r="J319" i="1"/>
  <c r="H319" i="1"/>
  <c r="D319" i="1"/>
  <c r="J318" i="1"/>
  <c r="H318" i="1"/>
  <c r="D318" i="1"/>
  <c r="J316" i="1"/>
  <c r="H316" i="1"/>
  <c r="D316" i="1"/>
  <c r="J315" i="1"/>
  <c r="H315" i="1"/>
  <c r="D315" i="1"/>
  <c r="J314" i="1"/>
  <c r="H314" i="1"/>
  <c r="H313" i="1"/>
  <c r="D313" i="1"/>
  <c r="H312" i="1"/>
  <c r="J311" i="1"/>
  <c r="H311" i="1"/>
  <c r="D311" i="1"/>
  <c r="J310" i="1"/>
  <c r="H310" i="1"/>
  <c r="D310" i="1"/>
  <c r="D309" i="1"/>
  <c r="J308" i="1"/>
  <c r="H308" i="1"/>
  <c r="D308" i="1"/>
  <c r="J307" i="1"/>
  <c r="H307" i="1"/>
  <c r="D307" i="1"/>
  <c r="L306" i="1"/>
  <c r="J306" i="1"/>
  <c r="H306" i="1"/>
  <c r="D306" i="1"/>
  <c r="L305" i="1"/>
  <c r="J305" i="1"/>
  <c r="H305" i="1"/>
  <c r="D305" i="1"/>
  <c r="J304" i="1"/>
  <c r="H304" i="1"/>
  <c r="D304" i="1"/>
  <c r="J303" i="1"/>
  <c r="H303" i="1"/>
  <c r="D303" i="1"/>
  <c r="J302" i="1"/>
  <c r="H302" i="1"/>
  <c r="D302" i="1"/>
  <c r="J301" i="1"/>
  <c r="H301" i="1"/>
  <c r="D301" i="1"/>
  <c r="J300" i="1"/>
  <c r="H300" i="1"/>
  <c r="D300" i="1"/>
  <c r="J299" i="1"/>
  <c r="H299" i="1"/>
  <c r="D299" i="1"/>
  <c r="J298" i="1"/>
  <c r="H298" i="1"/>
  <c r="J297" i="1"/>
  <c r="H297" i="1"/>
  <c r="D297" i="1"/>
  <c r="L296" i="1"/>
  <c r="J296" i="1"/>
  <c r="H296" i="1"/>
  <c r="D296" i="1"/>
  <c r="L295" i="1"/>
  <c r="J295" i="1"/>
  <c r="H295" i="1"/>
  <c r="D295" i="1"/>
  <c r="L294" i="1"/>
  <c r="J294" i="1"/>
  <c r="H294" i="1"/>
  <c r="D294" i="1"/>
  <c r="L293" i="1"/>
  <c r="J293" i="1"/>
  <c r="H293" i="1"/>
  <c r="D293" i="1"/>
  <c r="L292" i="1"/>
  <c r="G16" i="7" s="1"/>
  <c r="I16" i="7" s="1"/>
  <c r="J292" i="1"/>
  <c r="H292" i="1"/>
  <c r="D292" i="1"/>
  <c r="L291" i="1"/>
  <c r="J291" i="1"/>
  <c r="H291" i="1"/>
  <c r="D291" i="1"/>
  <c r="J290" i="1"/>
  <c r="H290" i="1"/>
  <c r="D290" i="1"/>
  <c r="J289" i="1"/>
  <c r="H289" i="1"/>
  <c r="D289" i="1"/>
  <c r="J288" i="1"/>
  <c r="H288" i="1"/>
  <c r="D288" i="1"/>
  <c r="J287" i="1"/>
  <c r="H287" i="1"/>
  <c r="D287" i="1"/>
  <c r="J286" i="1"/>
  <c r="H286" i="1"/>
  <c r="D286" i="1"/>
  <c r="J285" i="1"/>
  <c r="H285" i="1"/>
  <c r="D285" i="1"/>
  <c r="J284" i="1"/>
  <c r="H284" i="1"/>
  <c r="H283" i="1"/>
  <c r="D283" i="1"/>
  <c r="H282" i="1"/>
  <c r="J281" i="1"/>
  <c r="H281" i="1"/>
  <c r="D281" i="1"/>
  <c r="J280" i="1"/>
  <c r="H280" i="1"/>
  <c r="D280" i="1"/>
  <c r="D279" i="1"/>
  <c r="J278" i="1"/>
  <c r="H278" i="1"/>
  <c r="D278" i="1"/>
  <c r="J277" i="1"/>
  <c r="H277" i="1"/>
  <c r="D277" i="1"/>
  <c r="J276" i="1"/>
  <c r="H276" i="1"/>
  <c r="D276" i="1"/>
  <c r="J275" i="1"/>
  <c r="H275" i="1"/>
  <c r="D275" i="1"/>
  <c r="J274" i="1"/>
  <c r="H274" i="1"/>
  <c r="D274" i="1"/>
  <c r="L273" i="1"/>
  <c r="N273" i="1" s="1"/>
  <c r="J273" i="1"/>
  <c r="H273" i="1"/>
  <c r="D273" i="1"/>
  <c r="N272" i="1"/>
  <c r="J272" i="1"/>
  <c r="H272" i="1"/>
  <c r="D272" i="1"/>
  <c r="J271" i="1"/>
  <c r="H271" i="1"/>
  <c r="D271" i="1"/>
  <c r="J270" i="1"/>
  <c r="H270" i="1"/>
  <c r="D270" i="1"/>
  <c r="J269" i="1"/>
  <c r="H269" i="1"/>
  <c r="D269" i="1"/>
  <c r="J268" i="1"/>
  <c r="H268" i="1"/>
  <c r="D268" i="1"/>
  <c r="J267" i="1"/>
  <c r="H267" i="1"/>
  <c r="J266" i="1"/>
  <c r="H266" i="1"/>
  <c r="D266" i="1"/>
  <c r="J265" i="1"/>
  <c r="H265" i="1"/>
  <c r="D265" i="1"/>
  <c r="J264" i="1"/>
  <c r="H264" i="1"/>
  <c r="D264" i="1"/>
  <c r="N263" i="1"/>
  <c r="J263" i="1"/>
  <c r="H263" i="1"/>
  <c r="D263" i="1"/>
  <c r="J262" i="1"/>
  <c r="H262" i="1"/>
  <c r="D262" i="1"/>
  <c r="J261" i="1"/>
  <c r="H261" i="1"/>
  <c r="D261" i="1"/>
  <c r="J260" i="1"/>
  <c r="H260" i="1"/>
  <c r="D260" i="1"/>
  <c r="J259" i="1"/>
  <c r="H259" i="1"/>
  <c r="D259" i="1"/>
  <c r="J258" i="1"/>
  <c r="H258" i="1"/>
  <c r="J257" i="1"/>
  <c r="H257" i="1"/>
  <c r="D257" i="1"/>
  <c r="J256" i="1"/>
  <c r="H256" i="1"/>
  <c r="D256" i="1"/>
  <c r="J255" i="1"/>
  <c r="H255" i="1"/>
  <c r="D255" i="1"/>
  <c r="L254" i="1"/>
  <c r="N254" i="1" s="1"/>
  <c r="J254" i="1"/>
  <c r="H254" i="1"/>
  <c r="D254" i="1"/>
  <c r="J253" i="1"/>
  <c r="H253" i="1"/>
  <c r="D253" i="1"/>
  <c r="J252" i="1"/>
  <c r="H252" i="1"/>
  <c r="D252" i="1"/>
  <c r="J251" i="1"/>
  <c r="H251" i="1"/>
  <c r="D251" i="1"/>
  <c r="J250" i="1"/>
  <c r="H250" i="1"/>
  <c r="J249" i="1"/>
  <c r="H249" i="1"/>
  <c r="D249" i="1"/>
  <c r="J248" i="1"/>
  <c r="H248" i="1"/>
  <c r="D248" i="1"/>
  <c r="J247" i="1"/>
  <c r="H247" i="1"/>
  <c r="D247" i="1"/>
  <c r="L246" i="1"/>
  <c r="N246" i="1" s="1"/>
  <c r="J246" i="1"/>
  <c r="H246" i="1"/>
  <c r="D246" i="1"/>
  <c r="J245" i="1"/>
  <c r="H245" i="1"/>
  <c r="D245" i="1"/>
  <c r="J244" i="1"/>
  <c r="H244" i="1"/>
  <c r="D244" i="1"/>
  <c r="J243" i="1"/>
  <c r="H243" i="1"/>
  <c r="D243" i="1"/>
  <c r="J242" i="1"/>
  <c r="H242" i="1"/>
  <c r="J241" i="1"/>
  <c r="H241" i="1"/>
  <c r="D241" i="1"/>
  <c r="J240" i="1"/>
  <c r="H240" i="1"/>
  <c r="D240" i="1"/>
  <c r="J239" i="1"/>
  <c r="H239" i="1"/>
  <c r="D239" i="1"/>
  <c r="N238" i="1"/>
  <c r="J238" i="1"/>
  <c r="H238" i="1"/>
  <c r="D238" i="1"/>
  <c r="J237" i="1"/>
  <c r="H237" i="1"/>
  <c r="D237" i="1"/>
  <c r="J236" i="1"/>
  <c r="H236" i="1"/>
  <c r="D236" i="1"/>
  <c r="J235" i="1"/>
  <c r="H235" i="1"/>
  <c r="D235" i="1"/>
  <c r="J234" i="1"/>
  <c r="H234" i="1"/>
  <c r="D234" i="1"/>
  <c r="J233" i="1"/>
  <c r="H233" i="1"/>
  <c r="H232" i="1"/>
  <c r="D232" i="1"/>
  <c r="H231" i="1"/>
  <c r="D231" i="1"/>
  <c r="H230" i="1"/>
  <c r="D230" i="1"/>
  <c r="H229" i="1"/>
  <c r="B467" i="1"/>
  <c r="A467" i="1"/>
  <c r="J564" i="1" l="1"/>
  <c r="J333" i="1"/>
  <c r="J552" i="1" s="1"/>
  <c r="J309" i="1"/>
  <c r="J551" i="1" s="1"/>
  <c r="J279" i="1"/>
  <c r="J550" i="1" s="1"/>
  <c r="J210" i="1"/>
  <c r="H210" i="1"/>
  <c r="D210" i="1"/>
  <c r="J209" i="1"/>
  <c r="H209" i="1"/>
  <c r="D209" i="1"/>
  <c r="J225" i="1"/>
  <c r="H225" i="1"/>
  <c r="D225" i="1"/>
  <c r="J214" i="1"/>
  <c r="H214" i="1"/>
  <c r="D214" i="1"/>
  <c r="J212" i="1"/>
  <c r="H212" i="1"/>
  <c r="D212" i="1"/>
  <c r="J213" i="1"/>
  <c r="H213" i="1"/>
  <c r="D213" i="1"/>
  <c r="J211" i="1"/>
  <c r="H211" i="1"/>
  <c r="D211" i="1"/>
  <c r="J208" i="1"/>
  <c r="H208" i="1"/>
  <c r="J207" i="1"/>
  <c r="H207" i="1"/>
  <c r="D207" i="1"/>
  <c r="J206" i="1"/>
  <c r="H206" i="1"/>
  <c r="D206" i="1"/>
  <c r="J205" i="1"/>
  <c r="H205" i="1"/>
  <c r="D205" i="1"/>
  <c r="N204" i="1"/>
  <c r="J204" i="1"/>
  <c r="H204" i="1"/>
  <c r="D204" i="1"/>
  <c r="J203" i="1"/>
  <c r="H203" i="1"/>
  <c r="D203" i="1"/>
  <c r="J202" i="1"/>
  <c r="H202" i="1"/>
  <c r="D202" i="1"/>
  <c r="J201" i="1"/>
  <c r="H201" i="1"/>
  <c r="D201" i="1"/>
  <c r="J200" i="1"/>
  <c r="H200" i="1"/>
  <c r="J195" i="1"/>
  <c r="H195" i="1"/>
  <c r="D195" i="1"/>
  <c r="H434" i="1"/>
  <c r="D434" i="1"/>
  <c r="H433" i="1"/>
  <c r="F3" i="6"/>
  <c r="J12" i="5"/>
  <c r="D2" i="1" s="1"/>
  <c r="J11" i="5"/>
  <c r="F3" i="5"/>
  <c r="J10" i="5"/>
  <c r="B1" i="4" s="1"/>
  <c r="B468" i="1"/>
  <c r="A468" i="1"/>
  <c r="B2" i="4" l="1"/>
  <c r="B1" i="6"/>
  <c r="B2" i="6"/>
  <c r="D1" i="1"/>
  <c r="F3" i="4"/>
  <c r="A469" i="1"/>
  <c r="B469" i="1"/>
  <c r="H191" i="1" l="1"/>
  <c r="J186" i="1"/>
  <c r="H186" i="1"/>
  <c r="D186" i="1"/>
  <c r="J185" i="1"/>
  <c r="H185" i="1"/>
  <c r="D185" i="1"/>
  <c r="J184" i="1"/>
  <c r="H184" i="1"/>
  <c r="D184" i="1"/>
  <c r="J183" i="1"/>
  <c r="H183" i="1"/>
  <c r="D183" i="1"/>
  <c r="J182" i="1"/>
  <c r="H182" i="1"/>
  <c r="J181" i="1"/>
  <c r="H181" i="1"/>
  <c r="D181" i="1"/>
  <c r="J175" i="1"/>
  <c r="H175" i="1"/>
  <c r="D175" i="1"/>
  <c r="J174" i="1"/>
  <c r="H174" i="1"/>
  <c r="D174" i="1"/>
  <c r="J173" i="1"/>
  <c r="H173" i="1"/>
  <c r="D173" i="1"/>
  <c r="J172" i="1"/>
  <c r="H172" i="1"/>
  <c r="J180" i="1"/>
  <c r="H180" i="1"/>
  <c r="D180" i="1"/>
  <c r="J179" i="1"/>
  <c r="H179" i="1"/>
  <c r="D179" i="1"/>
  <c r="J178" i="1"/>
  <c r="H178" i="1"/>
  <c r="D178" i="1"/>
  <c r="J177" i="1"/>
  <c r="H177" i="1"/>
  <c r="H162" i="1"/>
  <c r="D162" i="1"/>
  <c r="H161" i="1"/>
  <c r="D161" i="1"/>
  <c r="J171" i="1"/>
  <c r="H171" i="1"/>
  <c r="D171" i="1"/>
  <c r="J168" i="1"/>
  <c r="H168" i="1"/>
  <c r="D168" i="1"/>
  <c r="J167" i="1"/>
  <c r="H167" i="1"/>
  <c r="D167" i="1"/>
  <c r="J166" i="1"/>
  <c r="H166" i="1"/>
  <c r="J144" i="1"/>
  <c r="H144" i="1"/>
  <c r="D144" i="1"/>
  <c r="J143" i="1"/>
  <c r="H143" i="1"/>
  <c r="D143" i="1"/>
  <c r="J142" i="1"/>
  <c r="H142" i="1"/>
  <c r="D142" i="1"/>
  <c r="J141" i="1"/>
  <c r="H141" i="1"/>
  <c r="D141" i="1"/>
  <c r="J140" i="1"/>
  <c r="H140" i="1"/>
  <c r="D140" i="1"/>
  <c r="J139" i="1"/>
  <c r="H139" i="1"/>
  <c r="D139" i="1"/>
  <c r="J138" i="1"/>
  <c r="H138" i="1"/>
  <c r="D138" i="1"/>
  <c r="J137" i="1"/>
  <c r="H137" i="1"/>
  <c r="D137" i="1"/>
  <c r="J136" i="1"/>
  <c r="H136" i="1"/>
  <c r="D136" i="1"/>
  <c r="J135" i="1"/>
  <c r="H135" i="1"/>
  <c r="H157" i="1"/>
  <c r="J148" i="1"/>
  <c r="H148" i="1"/>
  <c r="D148" i="1"/>
  <c r="J152" i="1"/>
  <c r="H152" i="1"/>
  <c r="D152" i="1"/>
  <c r="J151" i="1"/>
  <c r="H151" i="1"/>
  <c r="D151" i="1"/>
  <c r="J150" i="1"/>
  <c r="H150" i="1"/>
  <c r="D150" i="1"/>
  <c r="J149" i="1"/>
  <c r="H149" i="1"/>
  <c r="D149" i="1"/>
  <c r="J147" i="1"/>
  <c r="H147" i="1"/>
  <c r="D147" i="1"/>
  <c r="J145" i="1"/>
  <c r="H145" i="1"/>
  <c r="J153" i="1"/>
  <c r="H153" i="1"/>
  <c r="D153" i="1"/>
  <c r="A470" i="1"/>
  <c r="A471" i="1" s="1"/>
  <c r="B470" i="1"/>
  <c r="B471" i="1" s="1"/>
  <c r="J125" i="1" l="1"/>
  <c r="H125" i="1"/>
  <c r="D125" i="1"/>
  <c r="J124" i="1"/>
  <c r="H124" i="1"/>
  <c r="D124" i="1"/>
  <c r="J123" i="1"/>
  <c r="H123" i="1"/>
  <c r="D123" i="1"/>
  <c r="J122" i="1"/>
  <c r="H122" i="1"/>
  <c r="D122" i="1"/>
  <c r="J121" i="1"/>
  <c r="H121" i="1"/>
  <c r="D121" i="1"/>
  <c r="J120" i="1"/>
  <c r="H120" i="1"/>
  <c r="D120" i="1"/>
  <c r="J119" i="1"/>
  <c r="H119" i="1"/>
  <c r="D119" i="1"/>
  <c r="J118" i="1"/>
  <c r="H118" i="1"/>
  <c r="D118" i="1"/>
  <c r="J117" i="1"/>
  <c r="H117" i="1"/>
  <c r="J127" i="1"/>
  <c r="H127" i="1"/>
  <c r="D127" i="1"/>
  <c r="J133" i="1"/>
  <c r="H133" i="1"/>
  <c r="D133" i="1"/>
  <c r="H57" i="1"/>
  <c r="D57" i="1"/>
  <c r="J56" i="1"/>
  <c r="H56" i="1"/>
  <c r="D56" i="1"/>
  <c r="J55" i="1"/>
  <c r="H55" i="1"/>
  <c r="D55" i="1"/>
  <c r="H54" i="1"/>
  <c r="D54" i="1"/>
  <c r="H53" i="1"/>
  <c r="D53" i="1"/>
  <c r="H52" i="1"/>
  <c r="D52" i="1"/>
  <c r="H51" i="1"/>
  <c r="A472" i="1"/>
  <c r="B472" i="1"/>
  <c r="H115" i="1" l="1"/>
  <c r="H80" i="1"/>
  <c r="D80" i="1"/>
  <c r="E80" i="1" s="1"/>
  <c r="B473" i="1"/>
  <c r="A473" i="1"/>
  <c r="H45" i="1" l="1"/>
  <c r="D45" i="1"/>
  <c r="H43" i="1"/>
  <c r="D43" i="1"/>
  <c r="N42" i="1"/>
  <c r="J42" i="1"/>
  <c r="H42" i="1"/>
  <c r="D42" i="1"/>
  <c r="H41" i="1"/>
  <c r="D41" i="1"/>
  <c r="H40" i="1"/>
  <c r="D40" i="1"/>
  <c r="H39" i="1"/>
  <c r="D39" i="1"/>
  <c r="H38" i="1"/>
  <c r="D38" i="1"/>
  <c r="H37" i="1"/>
  <c r="H36" i="1"/>
  <c r="D36" i="1"/>
  <c r="L35" i="1"/>
  <c r="N35" i="1" s="1"/>
  <c r="J35" i="1"/>
  <c r="H35" i="1"/>
  <c r="D35" i="1"/>
  <c r="L34" i="1"/>
  <c r="N34" i="1" s="1"/>
  <c r="J34" i="1"/>
  <c r="H34" i="1"/>
  <c r="D34" i="1"/>
  <c r="H33" i="1"/>
  <c r="D33" i="1"/>
  <c r="H32" i="1"/>
  <c r="D32" i="1"/>
  <c r="H31" i="1"/>
  <c r="D31" i="1"/>
  <c r="H30" i="1"/>
  <c r="D30" i="1"/>
  <c r="H29" i="1"/>
  <c r="N49" i="1"/>
  <c r="J49" i="1"/>
  <c r="H49" i="1"/>
  <c r="D49" i="1"/>
  <c r="H28" i="1"/>
  <c r="D28" i="1"/>
  <c r="L27" i="1"/>
  <c r="N27" i="1" s="1"/>
  <c r="J27" i="1"/>
  <c r="H27" i="1"/>
  <c r="D27" i="1"/>
  <c r="H26" i="1"/>
  <c r="D26" i="1"/>
  <c r="H25" i="1"/>
  <c r="D25" i="1"/>
  <c r="H24" i="1"/>
  <c r="D24" i="1"/>
  <c r="H23" i="1"/>
  <c r="H72" i="1"/>
  <c r="D72" i="1"/>
  <c r="J71" i="1"/>
  <c r="H71" i="1"/>
  <c r="D71" i="1"/>
  <c r="J70" i="1"/>
  <c r="H70" i="1"/>
  <c r="D70" i="1"/>
  <c r="J69" i="1"/>
  <c r="H69" i="1"/>
  <c r="D69" i="1"/>
  <c r="J68" i="1"/>
  <c r="H68" i="1"/>
  <c r="D68" i="1"/>
  <c r="H67" i="1"/>
  <c r="D67" i="1"/>
  <c r="H66" i="1"/>
  <c r="D66" i="1"/>
  <c r="H65" i="1"/>
  <c r="D65" i="1"/>
  <c r="H64" i="1"/>
  <c r="H63" i="1"/>
  <c r="D63" i="1"/>
  <c r="J62" i="1"/>
  <c r="H62" i="1"/>
  <c r="D62" i="1"/>
  <c r="H61" i="1"/>
  <c r="D61" i="1"/>
  <c r="H60" i="1"/>
  <c r="D60" i="1"/>
  <c r="H59" i="1"/>
  <c r="D59" i="1"/>
  <c r="H58" i="1"/>
  <c r="H46" i="1"/>
  <c r="D46" i="1"/>
  <c r="H17" i="1"/>
  <c r="D17" i="1"/>
  <c r="J75" i="1"/>
  <c r="H75" i="1"/>
  <c r="D75" i="1"/>
  <c r="H50" i="1"/>
  <c r="D50" i="1"/>
  <c r="H48" i="1"/>
  <c r="D48" i="1"/>
  <c r="H47" i="1"/>
  <c r="D47" i="1"/>
  <c r="H44" i="1"/>
  <c r="H22" i="1"/>
  <c r="D22" i="1"/>
  <c r="L21" i="1"/>
  <c r="N21" i="1" s="1"/>
  <c r="J21" i="1"/>
  <c r="H21" i="1"/>
  <c r="D21" i="1"/>
  <c r="L20" i="1"/>
  <c r="N20" i="1" s="1"/>
  <c r="J20" i="1"/>
  <c r="H20" i="1"/>
  <c r="D20" i="1"/>
  <c r="H19" i="1"/>
  <c r="D19" i="1"/>
  <c r="H18" i="1"/>
  <c r="D18" i="1"/>
  <c r="H16" i="1"/>
  <c r="A474" i="1"/>
  <c r="B474" i="1"/>
  <c r="J78" i="1" l="1"/>
  <c r="J540" i="1" s="1"/>
  <c r="B475" i="1"/>
  <c r="A475" i="1"/>
  <c r="D12" i="1" l="1"/>
  <c r="E12" i="1" s="1"/>
  <c r="H76" i="1"/>
  <c r="D76" i="1"/>
  <c r="H74" i="1"/>
  <c r="D74" i="1"/>
  <c r="H73" i="1"/>
  <c r="H15" i="1"/>
  <c r="D15" i="1"/>
  <c r="A13" i="1"/>
  <c r="D538" i="1" l="1"/>
  <c r="D77" i="1"/>
  <c r="D78" i="1"/>
  <c r="D79"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6" i="1"/>
  <c r="D128" i="1"/>
  <c r="D129" i="1"/>
  <c r="D130" i="1"/>
  <c r="D131" i="1"/>
  <c r="D132" i="1"/>
  <c r="D134" i="1"/>
  <c r="D154" i="1"/>
  <c r="D155" i="1"/>
  <c r="D156" i="1"/>
  <c r="D158" i="1"/>
  <c r="D159" i="1"/>
  <c r="D160" i="1"/>
  <c r="D163" i="1"/>
  <c r="D164" i="1"/>
  <c r="D165" i="1"/>
  <c r="D187" i="1"/>
  <c r="D188" i="1"/>
  <c r="D189" i="1"/>
  <c r="D190" i="1"/>
  <c r="D192" i="1"/>
  <c r="D194" i="1"/>
  <c r="D196" i="1"/>
  <c r="D197" i="1"/>
  <c r="D198" i="1"/>
  <c r="D199" i="1"/>
  <c r="D226" i="1"/>
  <c r="D227" i="1"/>
  <c r="D228" i="1"/>
  <c r="D461" i="1"/>
  <c r="D462" i="1"/>
  <c r="D463" i="1"/>
  <c r="D464" i="1"/>
  <c r="D476" i="1"/>
  <c r="N196" i="1"/>
  <c r="J129" i="1"/>
  <c r="H129" i="1"/>
  <c r="J134" i="1"/>
  <c r="H134" i="1"/>
  <c r="J132" i="1"/>
  <c r="H132" i="1"/>
  <c r="J131" i="1"/>
  <c r="H131" i="1"/>
  <c r="J130" i="1"/>
  <c r="H130" i="1"/>
  <c r="J128" i="1"/>
  <c r="H128" i="1"/>
  <c r="J126" i="1"/>
  <c r="H126" i="1"/>
  <c r="H164" i="1"/>
  <c r="H77" i="1"/>
  <c r="H3" i="1"/>
  <c r="H12" i="1"/>
  <c r="H13" i="1"/>
  <c r="H14" i="1"/>
  <c r="H78" i="1"/>
  <c r="H79"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J114" i="1"/>
  <c r="H116" i="1"/>
  <c r="H154" i="1"/>
  <c r="H155" i="1"/>
  <c r="J155" i="1"/>
  <c r="H156" i="1"/>
  <c r="J156" i="1"/>
  <c r="H158" i="1"/>
  <c r="H159" i="1"/>
  <c r="H160" i="1"/>
  <c r="H163" i="1"/>
  <c r="H165" i="1"/>
  <c r="H187" i="1"/>
  <c r="J187" i="1"/>
  <c r="H188" i="1"/>
  <c r="H189" i="1"/>
  <c r="J189" i="1"/>
  <c r="H190" i="1"/>
  <c r="J190" i="1"/>
  <c r="H192" i="1"/>
  <c r="H193" i="1"/>
  <c r="J193" i="1"/>
  <c r="H194" i="1"/>
  <c r="J194" i="1"/>
  <c r="H196" i="1"/>
  <c r="J196" i="1"/>
  <c r="H197" i="1"/>
  <c r="J197" i="1"/>
  <c r="H198" i="1"/>
  <c r="J198" i="1"/>
  <c r="H199" i="1"/>
  <c r="J199" i="1"/>
  <c r="H226" i="1"/>
  <c r="J226" i="1"/>
  <c r="H227" i="1"/>
  <c r="H228" i="1"/>
  <c r="J228" i="1"/>
  <c r="H461" i="1"/>
  <c r="J461" i="1"/>
  <c r="J462" i="1" s="1"/>
  <c r="J554" i="1" s="1"/>
  <c r="H463" i="1"/>
  <c r="J463" i="1"/>
  <c r="H464" i="1"/>
  <c r="J464" i="1"/>
  <c r="H476" i="1"/>
  <c r="H534" i="1"/>
  <c r="H535" i="1"/>
  <c r="H536" i="1"/>
  <c r="H537" i="1"/>
  <c r="E538" i="1"/>
  <c r="E542" i="1" s="1"/>
  <c r="H538" i="1"/>
  <c r="H542" i="1"/>
  <c r="E545" i="1"/>
  <c r="E556" i="1" s="1"/>
  <c r="H545" i="1"/>
  <c r="H556" i="1"/>
  <c r="A14" i="1"/>
  <c r="J188" i="1" l="1"/>
  <c r="J548" i="1" s="1"/>
  <c r="J154" i="1"/>
  <c r="J547" i="1" s="1"/>
  <c r="D14" i="1"/>
  <c r="J542" i="1"/>
  <c r="J227" i="1"/>
  <c r="J549" i="1" s="1"/>
  <c r="B15" i="1"/>
  <c r="A15" i="1"/>
  <c r="E14" i="1" l="1"/>
  <c r="E540" i="1" s="1"/>
  <c r="J556" i="1"/>
  <c r="J570" i="1" s="1"/>
  <c r="J571" i="1" l="1"/>
  <c r="J573" i="1" s="1"/>
  <c r="E78" i="1"/>
  <c r="D540" i="1"/>
  <c r="B81" i="1"/>
  <c r="A81" i="1"/>
  <c r="D545" i="1" l="1"/>
  <c r="A476" i="1"/>
  <c r="B192" i="1"/>
  <c r="A477" i="1"/>
  <c r="B82" i="1"/>
  <c r="B476" i="1"/>
  <c r="B230" i="1"/>
  <c r="B434" i="1"/>
  <c r="B158" i="1"/>
  <c r="A478" i="1"/>
  <c r="B337" i="1"/>
  <c r="A82" i="1"/>
  <c r="D477" i="1" l="1"/>
  <c r="B83" i="1"/>
  <c r="A479" i="1"/>
  <c r="B159" i="1"/>
  <c r="A83" i="1"/>
  <c r="B193" i="1"/>
  <c r="A16" i="1"/>
  <c r="B338" i="1"/>
  <c r="B231" i="1"/>
  <c r="A480" i="1"/>
  <c r="B84" i="1"/>
  <c r="B514" i="1"/>
  <c r="B478" i="1"/>
  <c r="E477" i="1" l="1"/>
  <c r="D561" i="1"/>
  <c r="A84" i="1"/>
  <c r="B339" i="1"/>
  <c r="B85" i="1"/>
  <c r="B194" i="1"/>
  <c r="B116" i="1"/>
  <c r="A17" i="1"/>
  <c r="B160" i="1"/>
  <c r="B515" i="1"/>
  <c r="A481" i="1"/>
  <c r="B479" i="1"/>
  <c r="E511" i="1" l="1"/>
  <c r="E561" i="1"/>
  <c r="A18" i="1"/>
  <c r="B195" i="1"/>
  <c r="B16" i="1"/>
  <c r="A85" i="1"/>
  <c r="B196" i="1"/>
  <c r="B86" i="1"/>
  <c r="B161" i="1"/>
  <c r="A482" i="1"/>
  <c r="B480" i="1"/>
  <c r="B340" i="1"/>
  <c r="B516" i="1"/>
  <c r="B117" i="1"/>
  <c r="D16" i="1" l="1"/>
  <c r="A483" i="1"/>
  <c r="B232" i="1"/>
  <c r="B197" i="1"/>
  <c r="A484" i="1"/>
  <c r="B17" i="1"/>
  <c r="B87" i="1"/>
  <c r="B283" i="1"/>
  <c r="B481" i="1"/>
  <c r="B517" i="1"/>
  <c r="B233" i="1"/>
  <c r="B198" i="1"/>
  <c r="B313" i="1"/>
  <c r="B341" i="1"/>
  <c r="B314" i="1"/>
  <c r="B315" i="1" s="1"/>
  <c r="B316" i="1" s="1"/>
  <c r="A19" i="1"/>
  <c r="B482" i="1"/>
  <c r="B317" i="1"/>
  <c r="B118" i="1"/>
  <c r="B162" i="1"/>
  <c r="B163" i="1" s="1"/>
  <c r="B164" i="1" s="1"/>
  <c r="A86" i="1"/>
  <c r="B435" i="1"/>
  <c r="B284" i="1"/>
  <c r="B165" i="1"/>
  <c r="A20" i="1"/>
  <c r="A21" i="1" s="1"/>
  <c r="B518" i="1"/>
  <c r="B285" i="1"/>
  <c r="B166" i="1"/>
  <c r="B119" i="1"/>
  <c r="B120" i="1" s="1"/>
  <c r="B342" i="1"/>
  <c r="B343" i="1" s="1"/>
  <c r="B344" i="1" s="1"/>
  <c r="B345" i="1" s="1"/>
  <c r="B346" i="1" s="1"/>
  <c r="B88" i="1"/>
  <c r="B234" i="1"/>
  <c r="A87" i="1"/>
  <c r="B318" i="1"/>
  <c r="B347" i="1"/>
  <c r="A22" i="1"/>
  <c r="B436" i="1"/>
  <c r="B121" i="1"/>
  <c r="B483" i="1"/>
  <c r="B484" i="1" s="1"/>
  <c r="B199" i="1"/>
  <c r="B18" i="1"/>
  <c r="B19" i="1" s="1"/>
  <c r="B519" i="1"/>
  <c r="A485" i="1"/>
  <c r="B200" i="1"/>
  <c r="A23" i="1"/>
  <c r="B167" i="1"/>
  <c r="B168" i="1"/>
  <c r="B169" i="1"/>
  <c r="B235" i="1"/>
  <c r="B236" i="1" s="1"/>
  <c r="B237" i="1" s="1"/>
  <c r="B437" i="1"/>
  <c r="B438" i="1"/>
  <c r="B439" i="1"/>
  <c r="B286" i="1"/>
  <c r="B287" i="1" s="1"/>
  <c r="B288" i="1" s="1"/>
  <c r="B170" i="1"/>
  <c r="B171" i="1" s="1"/>
  <c r="B172" i="1" s="1"/>
  <c r="B173" i="1" s="1"/>
  <c r="B174" i="1" s="1"/>
  <c r="B238" i="1"/>
  <c r="B289" i="1"/>
  <c r="B290" i="1"/>
  <c r="B239" i="1"/>
  <c r="B240" i="1"/>
  <c r="B291" i="1"/>
  <c r="B241" i="1"/>
  <c r="B242" i="1"/>
  <c r="B292" i="1"/>
  <c r="B293" i="1" s="1"/>
  <c r="B294" i="1" s="1"/>
  <c r="B295" i="1" s="1"/>
  <c r="B296" i="1" s="1"/>
  <c r="B297" i="1"/>
  <c r="B298" i="1"/>
  <c r="D484" i="1" l="1"/>
  <c r="B299" i="1"/>
  <c r="B300" i="1" s="1"/>
  <c r="B301" i="1" s="1"/>
  <c r="B302" i="1" s="1"/>
  <c r="B303" i="1" s="1"/>
  <c r="B304" i="1" s="1"/>
  <c r="A24" i="1"/>
  <c r="A25" i="1" s="1"/>
  <c r="A26" i="1" s="1"/>
  <c r="A27" i="1" s="1"/>
  <c r="B520" i="1"/>
  <c r="B122" i="1"/>
  <c r="B123" i="1" s="1"/>
  <c r="B124" i="1" s="1"/>
  <c r="B125" i="1" s="1"/>
  <c r="B126" i="1" s="1"/>
  <c r="B127" i="1" s="1"/>
  <c r="B128" i="1" s="1"/>
  <c r="B129" i="1" s="1"/>
  <c r="B130" i="1" s="1"/>
  <c r="B131" i="1" s="1"/>
  <c r="B132" i="1" s="1"/>
  <c r="B133" i="1" s="1"/>
  <c r="B134" i="1" s="1"/>
  <c r="B319" i="1"/>
  <c r="B348" i="1"/>
  <c r="A486" i="1"/>
  <c r="A487" i="1" s="1"/>
  <c r="B243" i="1"/>
  <c r="B244" i="1" s="1"/>
  <c r="B245" i="1" s="1"/>
  <c r="B246" i="1" s="1"/>
  <c r="B247" i="1" s="1"/>
  <c r="B248" i="1" s="1"/>
  <c r="B249" i="1" s="1"/>
  <c r="B250" i="1" s="1"/>
  <c r="B20" i="1"/>
  <c r="A88" i="1"/>
  <c r="B175" i="1"/>
  <c r="B176" i="1" s="1"/>
  <c r="B201" i="1"/>
  <c r="B202" i="1" s="1"/>
  <c r="B485" i="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89" i="1"/>
  <c r="B440" i="1"/>
  <c r="B203" i="1"/>
  <c r="B204" i="1" s="1"/>
  <c r="B205" i="1" s="1"/>
  <c r="B21" i="1"/>
  <c r="B22" i="1" s="1"/>
  <c r="B349" i="1"/>
  <c r="A28" i="1"/>
  <c r="A29" i="1" s="1"/>
  <c r="B320" i="1"/>
  <c r="B305" i="1"/>
  <c r="B306" i="1" s="1"/>
  <c r="B307" i="1" s="1"/>
  <c r="B308" i="1" s="1"/>
  <c r="B309" i="1" s="1"/>
  <c r="B310" i="1" s="1"/>
  <c r="B311" i="1" s="1"/>
  <c r="A488" i="1"/>
  <c r="A489" i="1" s="1"/>
  <c r="A490" i="1" s="1"/>
  <c r="A491" i="1" s="1"/>
  <c r="A492" i="1" s="1"/>
  <c r="B441" i="1"/>
  <c r="B442" i="1" s="1"/>
  <c r="B443" i="1" s="1"/>
  <c r="B177" i="1"/>
  <c r="B178" i="1" s="1"/>
  <c r="B179" i="1" s="1"/>
  <c r="B180" i="1" s="1"/>
  <c r="B181" i="1" s="1"/>
  <c r="B182" i="1" s="1"/>
  <c r="B251" i="1"/>
  <c r="B252" i="1" s="1"/>
  <c r="B253" i="1" s="1"/>
  <c r="B254" i="1" s="1"/>
  <c r="B255" i="1" s="1"/>
  <c r="B135" i="1"/>
  <c r="B90" i="1"/>
  <c r="B91" i="1" s="1"/>
  <c r="A89" i="1"/>
  <c r="A90" i="1" s="1"/>
  <c r="B521" i="1"/>
  <c r="A30" i="1"/>
  <c r="A493" i="1"/>
  <c r="A494" i="1" s="1"/>
  <c r="A495" i="1" s="1"/>
  <c r="A496" i="1" s="1"/>
  <c r="D492" i="1" l="1"/>
  <c r="A497" i="1"/>
  <c r="A498" i="1" s="1"/>
  <c r="B92" i="1"/>
  <c r="B444" i="1"/>
  <c r="B445" i="1" s="1"/>
  <c r="B446" i="1" s="1"/>
  <c r="B447" i="1" s="1"/>
  <c r="B321" i="1"/>
  <c r="B206" i="1"/>
  <c r="B207" i="1" s="1"/>
  <c r="B208" i="1" s="1"/>
  <c r="B23" i="1"/>
  <c r="A31" i="1"/>
  <c r="B136" i="1"/>
  <c r="B522" i="1"/>
  <c r="B256" i="1"/>
  <c r="B257" i="1" s="1"/>
  <c r="B258" i="1" s="1"/>
  <c r="B350" i="1"/>
  <c r="A91" i="1"/>
  <c r="B183" i="1"/>
  <c r="A499" i="1"/>
  <c r="D23" i="1" l="1"/>
  <c r="D498" i="1"/>
  <c r="A500" i="1"/>
  <c r="B351" i="1"/>
  <c r="B352" i="1" s="1"/>
  <c r="B137" i="1"/>
  <c r="B138" i="1" s="1"/>
  <c r="B139" i="1" s="1"/>
  <c r="B140" i="1" s="1"/>
  <c r="B141" i="1" s="1"/>
  <c r="B142" i="1" s="1"/>
  <c r="B143" i="1" s="1"/>
  <c r="B144" i="1" s="1"/>
  <c r="B145" i="1" s="1"/>
  <c r="B146" i="1" s="1"/>
  <c r="B147" i="1" s="1"/>
  <c r="B148" i="1" s="1"/>
  <c r="B93" i="1"/>
  <c r="B94" i="1" s="1"/>
  <c r="A32" i="1"/>
  <c r="B209" i="1"/>
  <c r="B184" i="1"/>
  <c r="B185" i="1" s="1"/>
  <c r="B186" i="1" s="1"/>
  <c r="B187" i="1" s="1"/>
  <c r="B188" i="1" s="1"/>
  <c r="B189" i="1" s="1"/>
  <c r="B190" i="1" s="1"/>
  <c r="B259" i="1"/>
  <c r="B24" i="1"/>
  <c r="B25" i="1" s="1"/>
  <c r="B26" i="1" s="1"/>
  <c r="B27" i="1" s="1"/>
  <c r="B28" i="1" s="1"/>
  <c r="B322" i="1"/>
  <c r="B323" i="1" s="1"/>
  <c r="B324" i="1" s="1"/>
  <c r="B325" i="1" s="1"/>
  <c r="B326" i="1" s="1"/>
  <c r="B327" i="1" s="1"/>
  <c r="B328" i="1" s="1"/>
  <c r="B329" i="1" s="1"/>
  <c r="B330" i="1" s="1"/>
  <c r="B331" i="1" s="1"/>
  <c r="B332" i="1" s="1"/>
  <c r="B333" i="1" s="1"/>
  <c r="B334" i="1" s="1"/>
  <c r="B335" i="1" s="1"/>
  <c r="A92" i="1"/>
  <c r="A93" i="1" s="1"/>
  <c r="A94" i="1" s="1"/>
  <c r="A95" i="1" s="1"/>
  <c r="A96" i="1" s="1"/>
  <c r="A97" i="1" s="1"/>
  <c r="A98" i="1" s="1"/>
  <c r="A99" i="1" s="1"/>
  <c r="A100" i="1" s="1"/>
  <c r="B523" i="1"/>
  <c r="B448" i="1"/>
  <c r="B449" i="1"/>
  <c r="B450" i="1" s="1"/>
  <c r="B451" i="1" s="1"/>
  <c r="B260" i="1"/>
  <c r="B261" i="1" s="1"/>
  <c r="B262" i="1" s="1"/>
  <c r="B263" i="1" s="1"/>
  <c r="B264" i="1" s="1"/>
  <c r="B265" i="1" s="1"/>
  <c r="B266" i="1" s="1"/>
  <c r="B267" i="1" s="1"/>
  <c r="B353" i="1"/>
  <c r="B524" i="1"/>
  <c r="B210" i="1"/>
  <c r="B211" i="1" s="1"/>
  <c r="B212" i="1" s="1"/>
  <c r="B213" i="1" s="1"/>
  <c r="B214" i="1" s="1"/>
  <c r="B95" i="1"/>
  <c r="A501" i="1"/>
  <c r="B29" i="1"/>
  <c r="B149" i="1"/>
  <c r="B150" i="1" s="1"/>
  <c r="B151" i="1" s="1"/>
  <c r="B152" i="1" s="1"/>
  <c r="A101" i="1"/>
  <c r="A33" i="1"/>
  <c r="B30" i="1"/>
  <c r="B31" i="1" s="1"/>
  <c r="D29" i="1" l="1"/>
  <c r="B32" i="1"/>
  <c r="B33" i="1" s="1"/>
  <c r="B34" i="1" s="1"/>
  <c r="B35" i="1" s="1"/>
  <c r="B36" i="1" s="1"/>
  <c r="B37" i="1" s="1"/>
  <c r="B38" i="1" s="1"/>
  <c r="B39" i="1" s="1"/>
  <c r="B40" i="1" s="1"/>
  <c r="B41" i="1" s="1"/>
  <c r="B42" i="1" s="1"/>
  <c r="B43" i="1" s="1"/>
  <c r="B44" i="1" s="1"/>
  <c r="B153" i="1"/>
  <c r="B96" i="1"/>
  <c r="B215" i="1"/>
  <c r="B268" i="1"/>
  <c r="B269" i="1" s="1"/>
  <c r="B270" i="1" s="1"/>
  <c r="B271" i="1" s="1"/>
  <c r="B272" i="1" s="1"/>
  <c r="B273" i="1" s="1"/>
  <c r="B274" i="1" s="1"/>
  <c r="B275" i="1" s="1"/>
  <c r="B276" i="1" s="1"/>
  <c r="B277" i="1" s="1"/>
  <c r="B278" i="1" s="1"/>
  <c r="B279" i="1" s="1"/>
  <c r="B280" i="1" s="1"/>
  <c r="B281" i="1" s="1"/>
  <c r="B525" i="1"/>
  <c r="B526" i="1" s="1"/>
  <c r="B452" i="1"/>
  <c r="B453" i="1" s="1"/>
  <c r="B454" i="1" s="1"/>
  <c r="B455" i="1" s="1"/>
  <c r="B456" i="1" s="1"/>
  <c r="B457" i="1" s="1"/>
  <c r="B458" i="1" s="1"/>
  <c r="B459" i="1" s="1"/>
  <c r="B460" i="1" s="1"/>
  <c r="B461" i="1" s="1"/>
  <c r="B462" i="1" s="1"/>
  <c r="B463" i="1" s="1"/>
  <c r="B464" i="1" s="1"/>
  <c r="A102" i="1"/>
  <c r="B354" i="1"/>
  <c r="A34" i="1"/>
  <c r="A502" i="1"/>
  <c r="A103" i="1"/>
  <c r="A104" i="1" s="1"/>
  <c r="B45" i="1"/>
  <c r="B46" i="1" s="1"/>
  <c r="A503" i="1"/>
  <c r="B527" i="1"/>
  <c r="A35" i="1"/>
  <c r="B216" i="1"/>
  <c r="B97" i="1"/>
  <c r="B355" i="1"/>
  <c r="B356" i="1" s="1"/>
  <c r="B357" i="1" s="1"/>
  <c r="B154" i="1"/>
  <c r="B155" i="1"/>
  <c r="B217" i="1"/>
  <c r="A504" i="1"/>
  <c r="A36" i="1"/>
  <c r="A37" i="1" s="1"/>
  <c r="B47" i="1"/>
  <c r="B48" i="1" s="1"/>
  <c r="B49" i="1" s="1"/>
  <c r="B50" i="1" s="1"/>
  <c r="B358" i="1"/>
  <c r="B359" i="1" s="1"/>
  <c r="B360" i="1" s="1"/>
  <c r="B361" i="1" s="1"/>
  <c r="B362" i="1" s="1"/>
  <c r="B363" i="1" s="1"/>
  <c r="B364" i="1" s="1"/>
  <c r="B365" i="1" s="1"/>
  <c r="B366" i="1" s="1"/>
  <c r="B367" i="1" s="1"/>
  <c r="B368" i="1" s="1"/>
  <c r="B369" i="1" s="1"/>
  <c r="B370" i="1" s="1"/>
  <c r="B371" i="1" s="1"/>
  <c r="B372" i="1" s="1"/>
  <c r="A105" i="1"/>
  <c r="B98" i="1"/>
  <c r="B528" i="1"/>
  <c r="A505" i="1"/>
  <c r="A38" i="1"/>
  <c r="A39" i="1" s="1"/>
  <c r="A40" i="1" s="1"/>
  <c r="A41" i="1" s="1"/>
  <c r="A42" i="1" s="1"/>
  <c r="A43" i="1" s="1"/>
  <c r="A44" i="1" s="1"/>
  <c r="A45" i="1"/>
  <c r="A46" i="1" s="1"/>
  <c r="D44" i="1" l="1"/>
  <c r="D37" i="1"/>
  <c r="D504" i="1"/>
  <c r="A47" i="1"/>
  <c r="B373" i="1"/>
  <c r="B374" i="1" s="1"/>
  <c r="B375" i="1" s="1"/>
  <c r="B376" i="1" s="1"/>
  <c r="B377" i="1" s="1"/>
  <c r="B378" i="1" s="1"/>
  <c r="B379" i="1" s="1"/>
  <c r="B380" i="1" s="1"/>
  <c r="B381" i="1" s="1"/>
  <c r="B382" i="1" s="1"/>
  <c r="B383" i="1" s="1"/>
  <c r="B384" i="1" s="1"/>
  <c r="B529" i="1"/>
  <c r="B530" i="1" s="1"/>
  <c r="A506" i="1"/>
  <c r="B99" i="1"/>
  <c r="B51" i="1"/>
  <c r="B156" i="1"/>
  <c r="B218" i="1"/>
  <c r="A106" i="1"/>
  <c r="A107" i="1"/>
  <c r="B100" i="1"/>
  <c r="B101" i="1" s="1"/>
  <c r="B102" i="1" s="1"/>
  <c r="B103" i="1" s="1"/>
  <c r="B104" i="1" s="1"/>
  <c r="B105" i="1" s="1"/>
  <c r="B106" i="1" s="1"/>
  <c r="B107" i="1" s="1"/>
  <c r="B385" i="1"/>
  <c r="A507" i="1"/>
  <c r="B219" i="1"/>
  <c r="A48" i="1"/>
  <c r="B52" i="1"/>
  <c r="B531" i="1"/>
  <c r="B532" i="1"/>
  <c r="B220" i="1"/>
  <c r="B386" i="1"/>
  <c r="B108" i="1"/>
  <c r="B109" i="1" s="1"/>
  <c r="B110" i="1" s="1"/>
  <c r="B111" i="1" s="1"/>
  <c r="B112" i="1" s="1"/>
  <c r="B113" i="1" s="1"/>
  <c r="B114" i="1" s="1"/>
  <c r="B53" i="1"/>
  <c r="A49" i="1"/>
  <c r="A108" i="1"/>
  <c r="A109" i="1" s="1"/>
  <c r="A508" i="1"/>
  <c r="A110" i="1"/>
  <c r="B387" i="1"/>
  <c r="A50" i="1"/>
  <c r="B221" i="1"/>
  <c r="A509" i="1"/>
  <c r="B54" i="1"/>
  <c r="B222" i="1"/>
  <c r="A51" i="1"/>
  <c r="B55" i="1"/>
  <c r="A510" i="1"/>
  <c r="A111" i="1"/>
  <c r="A112" i="1" s="1"/>
  <c r="A113" i="1" s="1"/>
  <c r="B388" i="1"/>
  <c r="A52" i="1"/>
  <c r="D51" i="1" l="1"/>
  <c r="A114" i="1"/>
  <c r="A115" i="1" s="1"/>
  <c r="B56" i="1"/>
  <c r="A511" i="1"/>
  <c r="A53" i="1"/>
  <c r="B223" i="1"/>
  <c r="B389" i="1"/>
  <c r="A116" i="1"/>
  <c r="A117" i="1" s="1"/>
  <c r="A118" i="1"/>
  <c r="D117" i="1" l="1"/>
  <c r="D115" i="1"/>
  <c r="A119" i="1"/>
  <c r="B224" i="1"/>
  <c r="A512" i="1"/>
  <c r="A513" i="1" s="1"/>
  <c r="B57" i="1"/>
  <c r="A54" i="1"/>
  <c r="B390" i="1"/>
  <c r="A514" i="1"/>
  <c r="D513" i="1" l="1"/>
  <c r="E115" i="1"/>
  <c r="D547" i="1"/>
  <c r="A515" i="1"/>
  <c r="B225" i="1"/>
  <c r="B226" i="1" s="1"/>
  <c r="B227" i="1" s="1"/>
  <c r="B228" i="1" s="1"/>
  <c r="B58" i="1"/>
  <c r="A120" i="1"/>
  <c r="B391" i="1"/>
  <c r="A55" i="1"/>
  <c r="D562" i="1" l="1"/>
  <c r="E513" i="1"/>
  <c r="E154" i="1"/>
  <c r="E547" i="1"/>
  <c r="A516" i="1"/>
  <c r="A56" i="1"/>
  <c r="A121" i="1"/>
  <c r="B59" i="1"/>
  <c r="B392" i="1"/>
  <c r="B393" i="1" s="1"/>
  <c r="B394" i="1" s="1"/>
  <c r="B395" i="1" s="1"/>
  <c r="E531" i="1" l="1"/>
  <c r="E562" i="1"/>
  <c r="A122" i="1"/>
  <c r="B396" i="1"/>
  <c r="B60" i="1"/>
  <c r="A517" i="1"/>
  <c r="A57" i="1"/>
  <c r="A58" i="1"/>
  <c r="B61" i="1"/>
  <c r="B397" i="1"/>
  <c r="A123" i="1"/>
  <c r="A518" i="1"/>
  <c r="A59" i="1"/>
  <c r="A519" i="1"/>
  <c r="D518" i="1" l="1"/>
  <c r="D58" i="1"/>
  <c r="A520" i="1"/>
  <c r="B62" i="1"/>
  <c r="A60" i="1"/>
  <c r="B398" i="1"/>
  <c r="A124" i="1"/>
  <c r="A125" i="1"/>
  <c r="A126" i="1" s="1"/>
  <c r="B63" i="1"/>
  <c r="B399" i="1"/>
  <c r="A61" i="1"/>
  <c r="A521" i="1"/>
  <c r="A127" i="1"/>
  <c r="D126" i="1" l="1"/>
  <c r="A128" i="1"/>
  <c r="A522" i="1"/>
  <c r="B64" i="1"/>
  <c r="A62" i="1"/>
  <c r="B400" i="1"/>
  <c r="B401" i="1"/>
  <c r="A523" i="1"/>
  <c r="A129" i="1"/>
  <c r="A63" i="1"/>
  <c r="B65" i="1"/>
  <c r="A130" i="1"/>
  <c r="A524" i="1"/>
  <c r="B66" i="1"/>
  <c r="A64" i="1"/>
  <c r="B402" i="1"/>
  <c r="A65" i="1"/>
  <c r="D64" i="1" l="1"/>
  <c r="A66" i="1"/>
  <c r="B67" i="1"/>
  <c r="A525" i="1"/>
  <c r="A131" i="1"/>
  <c r="B403" i="1"/>
  <c r="A526" i="1"/>
  <c r="D525" i="1" l="1"/>
  <c r="A527" i="1"/>
  <c r="A132" i="1"/>
  <c r="A67" i="1"/>
  <c r="B404" i="1"/>
  <c r="B405" i="1" s="1"/>
  <c r="B406" i="1" s="1"/>
  <c r="B407" i="1" s="1"/>
  <c r="B408" i="1" s="1"/>
  <c r="B68" i="1"/>
  <c r="A68" i="1"/>
  <c r="A133" i="1"/>
  <c r="B69" i="1"/>
  <c r="B409" i="1"/>
  <c r="A528" i="1"/>
  <c r="A529" i="1"/>
  <c r="A134" i="1"/>
  <c r="A69" i="1"/>
  <c r="B410" i="1"/>
  <c r="B70" i="1"/>
  <c r="B71" i="1"/>
  <c r="A70" i="1"/>
  <c r="A135" i="1"/>
  <c r="A530" i="1"/>
  <c r="B411" i="1"/>
  <c r="A136" i="1"/>
  <c r="A137" i="1" s="1"/>
  <c r="D135" i="1" l="1"/>
  <c r="B412" i="1"/>
  <c r="B413" i="1" s="1"/>
  <c r="B72" i="1"/>
  <c r="A531" i="1"/>
  <c r="A138" i="1"/>
  <c r="A71" i="1"/>
  <c r="A72" i="1"/>
  <c r="B73" i="1"/>
  <c r="B414" i="1"/>
  <c r="A139" i="1"/>
  <c r="A532" i="1"/>
  <c r="B74" i="1"/>
  <c r="A73" i="1"/>
  <c r="A140" i="1"/>
  <c r="B415" i="1"/>
  <c r="A74" i="1"/>
  <c r="D73" i="1" l="1"/>
  <c r="A75" i="1"/>
  <c r="B75" i="1"/>
  <c r="B416" i="1"/>
  <c r="A141" i="1"/>
  <c r="A142" i="1"/>
  <c r="A76" i="1"/>
  <c r="A77" i="1" s="1"/>
  <c r="A78" i="1" s="1"/>
  <c r="A79" i="1" s="1"/>
  <c r="B417" i="1"/>
  <c r="B76" i="1"/>
  <c r="A143" i="1"/>
  <c r="B77" i="1"/>
  <c r="B418" i="1"/>
  <c r="B419" i="1"/>
  <c r="B78" i="1"/>
  <c r="A144" i="1"/>
  <c r="B420" i="1"/>
  <c r="A145" i="1"/>
  <c r="B79" i="1"/>
  <c r="A146" i="1"/>
  <c r="A147" i="1" s="1"/>
  <c r="A148" i="1" s="1"/>
  <c r="D145" i="1" l="1"/>
  <c r="A149" i="1"/>
  <c r="A150" i="1" s="1"/>
  <c r="A151" i="1" s="1"/>
  <c r="A152" i="1" s="1"/>
  <c r="B421" i="1"/>
  <c r="B422" i="1"/>
  <c r="A153" i="1"/>
  <c r="A154" i="1"/>
  <c r="B423" i="1"/>
  <c r="B424" i="1"/>
  <c r="A155" i="1"/>
  <c r="A156" i="1"/>
  <c r="B425" i="1"/>
  <c r="B426" i="1"/>
  <c r="A157" i="1"/>
  <c r="A158" i="1"/>
  <c r="D157" i="1" l="1"/>
  <c r="A159" i="1"/>
  <c r="B427" i="1"/>
  <c r="D548" i="1" l="1"/>
  <c r="E157" i="1"/>
  <c r="B428" i="1"/>
  <c r="B429" i="1" s="1"/>
  <c r="B430" i="1" s="1"/>
  <c r="B431" i="1" s="1"/>
  <c r="B432" i="1" s="1"/>
  <c r="A160" i="1"/>
  <c r="A161" i="1" s="1"/>
  <c r="E548" i="1" l="1"/>
  <c r="E188" i="1"/>
  <c r="A162" i="1"/>
  <c r="A163" i="1" s="1"/>
  <c r="A164" i="1" s="1"/>
  <c r="A165" i="1" s="1"/>
  <c r="A166" i="1"/>
  <c r="A167" i="1"/>
  <c r="D166" i="1" l="1"/>
  <c r="A168" i="1"/>
  <c r="A169" i="1"/>
  <c r="A170" i="1"/>
  <c r="A171" i="1"/>
  <c r="A172" i="1"/>
  <c r="A173" i="1"/>
  <c r="A174" i="1" s="1"/>
  <c r="D172" i="1" l="1"/>
  <c r="A175" i="1"/>
  <c r="A176" i="1"/>
  <c r="A177" i="1"/>
  <c r="A178" i="1"/>
  <c r="A179" i="1" s="1"/>
  <c r="D177" i="1" l="1"/>
  <c r="A180" i="1"/>
  <c r="A181" i="1"/>
  <c r="A182" i="1" s="1"/>
  <c r="A183" i="1"/>
  <c r="A184" i="1" s="1"/>
  <c r="D182" i="1" l="1"/>
  <c r="A185" i="1"/>
  <c r="A186" i="1"/>
  <c r="A187" i="1" s="1"/>
  <c r="A188" i="1" s="1"/>
  <c r="A189" i="1" s="1"/>
  <c r="A190" i="1" s="1"/>
  <c r="A191" i="1"/>
  <c r="A192" i="1"/>
  <c r="D191" i="1" l="1"/>
  <c r="A193" i="1"/>
  <c r="A194" i="1"/>
  <c r="A195" i="1" s="1"/>
  <c r="A196" i="1" s="1"/>
  <c r="A197" i="1" s="1"/>
  <c r="A198" i="1" s="1"/>
  <c r="A199" i="1" s="1"/>
  <c r="A200" i="1" s="1"/>
  <c r="A201" i="1"/>
  <c r="A202" i="1" s="1"/>
  <c r="D200" i="1" l="1"/>
  <c r="D193" i="1"/>
  <c r="D549" i="1"/>
  <c r="E191" i="1"/>
  <c r="A203" i="1"/>
  <c r="E549" i="1" l="1"/>
  <c r="E227" i="1"/>
  <c r="A204" i="1"/>
  <c r="A205" i="1"/>
  <c r="A206" i="1"/>
  <c r="A207" i="1"/>
  <c r="A208" i="1" s="1"/>
  <c r="A209" i="1"/>
  <c r="A210" i="1" s="1"/>
  <c r="A211" i="1" s="1"/>
  <c r="A212" i="1" s="1"/>
  <c r="A213" i="1" s="1"/>
  <c r="A214" i="1" s="1"/>
  <c r="D208" i="1" l="1"/>
  <c r="A215" i="1"/>
  <c r="A216" i="1"/>
  <c r="A217" i="1"/>
  <c r="A218" i="1"/>
  <c r="A219" i="1"/>
  <c r="A220" i="1"/>
  <c r="A221" i="1"/>
  <c r="A222" i="1"/>
  <c r="A223" i="1"/>
  <c r="A224" i="1"/>
  <c r="A225" i="1"/>
  <c r="A226" i="1" s="1"/>
  <c r="A227" i="1" s="1"/>
  <c r="A228" i="1" s="1"/>
  <c r="A229" i="1"/>
  <c r="A230" i="1"/>
  <c r="A231" i="1" s="1"/>
  <c r="D229" i="1" l="1"/>
  <c r="A232" i="1"/>
  <c r="E229" i="1" l="1"/>
  <c r="D550" i="1"/>
  <c r="A233" i="1"/>
  <c r="A234" i="1"/>
  <c r="D233" i="1" l="1"/>
  <c r="E279" i="1"/>
  <c r="E550" i="1"/>
  <c r="A235" i="1"/>
  <c r="A236" i="1"/>
  <c r="A237" i="1"/>
  <c r="A238" i="1"/>
  <c r="A239" i="1"/>
  <c r="A240" i="1"/>
  <c r="A241" i="1"/>
  <c r="A242" i="1"/>
  <c r="A243" i="1"/>
  <c r="D242" i="1" l="1"/>
  <c r="A244" i="1"/>
  <c r="A245" i="1"/>
  <c r="A246" i="1"/>
  <c r="A247" i="1"/>
  <c r="A248" i="1"/>
  <c r="A249" i="1"/>
  <c r="A250" i="1"/>
  <c r="A251" i="1"/>
  <c r="D250" i="1" l="1"/>
  <c r="A252" i="1"/>
  <c r="A253" i="1"/>
  <c r="A254" i="1"/>
  <c r="A255" i="1"/>
  <c r="A256" i="1"/>
  <c r="A257" i="1" s="1"/>
  <c r="A258" i="1" s="1"/>
  <c r="A259" i="1"/>
  <c r="A260" i="1" s="1"/>
  <c r="D258" i="1" l="1"/>
  <c r="A261" i="1"/>
  <c r="A262" i="1"/>
  <c r="A263" i="1"/>
  <c r="A264" i="1"/>
  <c r="A265" i="1"/>
  <c r="A266" i="1"/>
  <c r="A267" i="1"/>
  <c r="A268" i="1"/>
  <c r="D267" i="1" l="1"/>
  <c r="A269" i="1"/>
  <c r="A270" i="1"/>
  <c r="A271" i="1"/>
  <c r="A272" i="1"/>
  <c r="A273" i="1"/>
  <c r="A274" i="1"/>
  <c r="A275" i="1"/>
  <c r="A276" i="1"/>
  <c r="A277" i="1"/>
  <c r="A278" i="1"/>
  <c r="A279" i="1"/>
  <c r="A280" i="1"/>
  <c r="A281" i="1"/>
  <c r="A282" i="1"/>
  <c r="A283" i="1"/>
  <c r="D282" i="1" l="1"/>
  <c r="A284" i="1"/>
  <c r="A285" i="1"/>
  <c r="D284" i="1" l="1"/>
  <c r="D551" i="1"/>
  <c r="E282" i="1"/>
  <c r="A286" i="1"/>
  <c r="E551" i="1" l="1"/>
  <c r="E309" i="1"/>
  <c r="A287" i="1"/>
  <c r="A288" i="1"/>
  <c r="A289" i="1"/>
  <c r="A290" i="1"/>
  <c r="A291" i="1"/>
  <c r="A292" i="1"/>
  <c r="A293" i="1"/>
  <c r="A294" i="1"/>
  <c r="A295" i="1"/>
  <c r="A296" i="1"/>
  <c r="A297" i="1"/>
  <c r="A298" i="1"/>
  <c r="A299" i="1"/>
  <c r="D298" i="1" l="1"/>
  <c r="A300" i="1"/>
  <c r="A301" i="1"/>
  <c r="A302" i="1"/>
  <c r="A303" i="1"/>
  <c r="A304" i="1"/>
  <c r="A305" i="1"/>
  <c r="A306" i="1"/>
  <c r="A307" i="1"/>
  <c r="A308" i="1"/>
  <c r="A309" i="1"/>
  <c r="A310" i="1"/>
  <c r="A311" i="1"/>
  <c r="A312" i="1"/>
  <c r="A313" i="1"/>
  <c r="D312" i="1" l="1"/>
  <c r="A314" i="1"/>
  <c r="A315" i="1"/>
  <c r="D314" i="1" l="1"/>
  <c r="D552" i="1"/>
  <c r="E312" i="1"/>
  <c r="A316" i="1"/>
  <c r="A317" i="1" s="1"/>
  <c r="A318" i="1" s="1"/>
  <c r="E552" i="1" l="1"/>
  <c r="E333" i="1"/>
  <c r="A319" i="1"/>
  <c r="A320" i="1"/>
  <c r="A321" i="1"/>
  <c r="A322" i="1"/>
  <c r="A323" i="1"/>
  <c r="D322" i="1" l="1"/>
  <c r="A324" i="1"/>
  <c r="A325" i="1"/>
  <c r="A326" i="1"/>
  <c r="A327" i="1" s="1"/>
  <c r="A328" i="1" s="1"/>
  <c r="A329" i="1" s="1"/>
  <c r="A330" i="1" s="1"/>
  <c r="A331" i="1" s="1"/>
  <c r="A332" i="1" s="1"/>
  <c r="A333" i="1" s="1"/>
  <c r="A334" i="1" s="1"/>
  <c r="A335" i="1" s="1"/>
  <c r="A336" i="1"/>
  <c r="A337" i="1"/>
  <c r="A338" i="1" s="1"/>
  <c r="A339" i="1" s="1"/>
  <c r="A340" i="1" s="1"/>
  <c r="D336" i="1" l="1"/>
  <c r="A341" i="1"/>
  <c r="A342" i="1" s="1"/>
  <c r="A343" i="1" s="1"/>
  <c r="E336" i="1" l="1"/>
  <c r="D553" i="1"/>
  <c r="A344" i="1"/>
  <c r="A345" i="1" s="1"/>
  <c r="A346" i="1" s="1"/>
  <c r="A347" i="1" s="1"/>
  <c r="A348" i="1" s="1"/>
  <c r="A349" i="1" s="1"/>
  <c r="A350" i="1" s="1"/>
  <c r="A351" i="1" s="1"/>
  <c r="A352" i="1" s="1"/>
  <c r="A353" i="1"/>
  <c r="D352" i="1" l="1"/>
  <c r="E430" i="1"/>
  <c r="E553" i="1"/>
  <c r="A354" i="1"/>
  <c r="A355" i="1"/>
  <c r="A356" i="1"/>
  <c r="A357" i="1" s="1"/>
  <c r="A358" i="1"/>
  <c r="A359" i="1"/>
  <c r="A360" i="1" s="1"/>
  <c r="A361" i="1"/>
  <c r="A362" i="1" s="1"/>
  <c r="A363" i="1" s="1"/>
  <c r="A364" i="1" s="1"/>
  <c r="A365" i="1" s="1"/>
  <c r="A366" i="1" s="1"/>
  <c r="A367" i="1" s="1"/>
  <c r="A368" i="1" s="1"/>
  <c r="A369" i="1" s="1"/>
  <c r="A370" i="1" s="1"/>
  <c r="A371" i="1" s="1"/>
  <c r="D360" i="1" l="1"/>
  <c r="A372" i="1"/>
  <c r="A373" i="1"/>
  <c r="A374" i="1" s="1"/>
  <c r="A375" i="1" s="1"/>
  <c r="A376" i="1" s="1"/>
  <c r="A377" i="1" s="1"/>
  <c r="A378" i="1" s="1"/>
  <c r="A379" i="1" s="1"/>
  <c r="A380" i="1" s="1"/>
  <c r="A381" i="1" s="1"/>
  <c r="A382" i="1" s="1"/>
  <c r="A383" i="1" s="1"/>
  <c r="A384" i="1" s="1"/>
  <c r="A385" i="1"/>
  <c r="D384" i="1" l="1"/>
  <c r="D372" i="1"/>
  <c r="A386" i="1"/>
  <c r="A387" i="1"/>
  <c r="A388" i="1"/>
  <c r="A389" i="1"/>
  <c r="A390" i="1"/>
  <c r="A391" i="1"/>
  <c r="A392" i="1"/>
  <c r="A393" i="1" s="1"/>
  <c r="A394" i="1" s="1"/>
  <c r="A395" i="1" s="1"/>
  <c r="A396" i="1"/>
  <c r="A397" i="1"/>
  <c r="A398" i="1"/>
  <c r="A399" i="1"/>
  <c r="A400" i="1"/>
  <c r="D399" i="1" l="1"/>
  <c r="A401" i="1"/>
  <c r="A402" i="1"/>
  <c r="A403" i="1"/>
  <c r="A404" i="1" s="1"/>
  <c r="A405" i="1" s="1"/>
  <c r="A406" i="1" s="1"/>
  <c r="A407" i="1" s="1"/>
  <c r="A408" i="1" s="1"/>
  <c r="A409" i="1"/>
  <c r="A410" i="1"/>
  <c r="A411" i="1"/>
  <c r="A412" i="1"/>
  <c r="A413" i="1" s="1"/>
  <c r="A414" i="1"/>
  <c r="D413" i="1" l="1"/>
  <c r="A415" i="1"/>
  <c r="A416" i="1"/>
  <c r="A417" i="1"/>
  <c r="A418" i="1"/>
  <c r="A419" i="1"/>
  <c r="A420" i="1"/>
  <c r="A421" i="1"/>
  <c r="A422" i="1"/>
  <c r="A423" i="1"/>
  <c r="D422" i="1" l="1"/>
  <c r="A424" i="1"/>
  <c r="A425" i="1"/>
  <c r="A426" i="1"/>
  <c r="A427" i="1"/>
  <c r="A428" i="1" s="1"/>
  <c r="A429" i="1" s="1"/>
  <c r="A430" i="1" s="1"/>
  <c r="A431" i="1" s="1"/>
  <c r="A432" i="1" s="1"/>
  <c r="A433" i="1"/>
  <c r="A434" i="1"/>
  <c r="D433" i="1" l="1"/>
  <c r="A435" i="1"/>
  <c r="A436" i="1"/>
  <c r="D435" i="1" l="1"/>
  <c r="D554" i="1"/>
  <c r="E433" i="1"/>
  <c r="A437" i="1"/>
  <c r="E462" i="1" l="1"/>
  <c r="E554" i="1"/>
  <c r="A438" i="1"/>
  <c r="B81" i="7" l="1"/>
  <c r="B2" i="7"/>
  <c r="B18" i="7"/>
  <c r="B47" i="7"/>
  <c r="B25" i="7"/>
  <c r="B64" i="7"/>
  <c r="B35" i="7"/>
  <c r="A439" i="1"/>
  <c r="A440" i="1" s="1"/>
  <c r="A441" i="1"/>
  <c r="A442" i="1"/>
  <c r="A443" i="1" s="1"/>
  <c r="A444" i="1"/>
  <c r="D443" i="1" l="1"/>
  <c r="A90" i="7" s="1"/>
  <c r="B90" i="7" s="1"/>
  <c r="A445" i="1"/>
  <c r="A446" i="1"/>
  <c r="A447" i="1"/>
  <c r="A448" i="1" s="1"/>
  <c r="A449" i="1"/>
  <c r="A450" i="1"/>
  <c r="A451" i="1" s="1"/>
  <c r="A452" i="1"/>
  <c r="D451" i="1" l="1"/>
  <c r="A453" i="1"/>
  <c r="A454" i="1"/>
  <c r="A455" i="1"/>
  <c r="A456" i="1"/>
  <c r="A457" i="1"/>
  <c r="A458" i="1"/>
  <c r="A459" i="1"/>
  <c r="A460" i="1"/>
  <c r="A461" i="1"/>
  <c r="A462" i="1"/>
  <c r="A463" i="1"/>
  <c r="A464" i="1"/>
</calcChain>
</file>

<file path=xl/sharedStrings.xml><?xml version="1.0" encoding="utf-8"?>
<sst xmlns="http://schemas.openxmlformats.org/spreadsheetml/2006/main" count="1609" uniqueCount="1173">
  <si>
    <t>Sve komplet sa podkonstrukcijom, bandažiranjem te kitanjem i brušenjem spojeva do potpune izjednačene površine pripremljene za završnu obradu.</t>
  </si>
  <si>
    <t>lijeva</t>
  </si>
  <si>
    <t>Sve ostale izvedbene detalje usuglasiti s projektantom. Obračun po m2 stijene u funkciji.</t>
  </si>
  <si>
    <t>Sve ostale izvedbene detalje usuglasiti s projektantom. Obračun po m2 obloge u funkciji.</t>
  </si>
  <si>
    <t>Unutar stijene ostaviti otvor za vrata , veličinu otvora uskladiti sa veličinom vratiju.</t>
  </si>
  <si>
    <t>Prije radioničke izrade sve mjere obavezno provjeriti na objektu.</t>
  </si>
  <si>
    <t>Obračun po komadu.</t>
  </si>
  <si>
    <t>Obračun po m2 obojene površine. Uračunati sve potrebne radove i materijale, kao i pomoćni skelu.</t>
  </si>
  <si>
    <t>OBRTNIČKI RADOVI</t>
  </si>
  <si>
    <t>m2</t>
  </si>
  <si>
    <t>zidovi</t>
  </si>
  <si>
    <t>kom</t>
  </si>
  <si>
    <t>GRAĐEVINA:</t>
  </si>
  <si>
    <t>INVESTITOR:</t>
  </si>
  <si>
    <t>BROJ T.D.</t>
  </si>
  <si>
    <t>ZAJEDNIČKA OZNAKA PROJEKTA:</t>
  </si>
  <si>
    <t>TROŠKOVNIK</t>
  </si>
  <si>
    <t>Boris Cimaš d.i.a.</t>
  </si>
  <si>
    <t>PROJEKTANT:</t>
  </si>
  <si>
    <t>DIREKTOR:</t>
  </si>
  <si>
    <t>GRAĐEVINSKI RADOVI</t>
  </si>
  <si>
    <t>BETONSKI I ARMIRANOBETONSKI RADOVI</t>
  </si>
  <si>
    <t>kpl</t>
  </si>
  <si>
    <t>REKAPITULACIJA</t>
  </si>
  <si>
    <t>SVEUKUPNO</t>
  </si>
  <si>
    <t>PDV</t>
  </si>
  <si>
    <t>UKUPNO</t>
  </si>
  <si>
    <t>mt</t>
  </si>
  <si>
    <t>ZEMLJANI RADOVI</t>
  </si>
  <si>
    <t>LIMARSKI RADOVI</t>
  </si>
  <si>
    <t>IZOLATERSKI RADOVI</t>
  </si>
  <si>
    <t xml:space="preserve">Sve uglove i lomove pregradnog zida ojačati tipskim profilima. </t>
  </si>
  <si>
    <t>Revizioni otvori s tipskim poklopcima uračunati u cijenu stavke</t>
  </si>
  <si>
    <t>paušal</t>
  </si>
  <si>
    <t>U jediničnu cijenu ukalkulirati sav rad, materijal, radnu skelu i transporte.</t>
  </si>
  <si>
    <r>
      <t xml:space="preserve">Dobava i montaža pregradnih zidova, W-112, od  </t>
    </r>
    <r>
      <rPr>
        <b/>
        <sz val="9"/>
        <rFont val="Arial"/>
        <family val="2"/>
        <charset val="238"/>
      </rPr>
      <t>vodootpornih</t>
    </r>
    <r>
      <rPr>
        <sz val="9"/>
        <rFont val="Arial"/>
        <family val="2"/>
        <charset val="238"/>
      </rPr>
      <t xml:space="preserve"> gips-kartonskih ploča d=1,25 cm s potrebnom metalnom podkonstrukcijom i izolacijom međuprostora mineralnom vunom d=5,0 cm. Sa obje strane metalne podkonstrukcije postavljaju se po dvije gips-kartonske ploče 2x1,25 cm. </t>
    </r>
  </si>
  <si>
    <t>Dobava materijala, krojenje i montaža spuštenog stropa od gipskartonskih ploča unutar objekta, d=1.25 mm na tipskoj podkonstrukciji (noseći i vertikalni štapovi za podešavanje visine stropa).</t>
  </si>
  <si>
    <t>Prilikom krojenja i montaže stropa treba posebnu pažnju posvetiti na razmještaj rasvjetnih tijela a sve prema priloženim nacrtima i detaljima.</t>
  </si>
  <si>
    <t>Gipskartonske ploče (po rubovima otvora, uglovima i na spojevima sa zidom) obrubiti sa tipskim profilima.</t>
  </si>
  <si>
    <t>obične ploče</t>
  </si>
  <si>
    <t>vodootporne ploče</t>
  </si>
  <si>
    <t>Dobava i postava gres keramičkih pločica u punoj masi, I klase. Protukliznost R11A.</t>
  </si>
  <si>
    <t xml:space="preserve">Keramika se postavlja na ljepilo tip kao "Mapei KERAFLEX" ili jednakovrijedan proizvod _______________. Reške izvesti u širini 3 mm, te zapuniti sa masom za fugiranje tip kao "Mapei KERACOLOR FF110" ili jednakovrijedan proizvod _______________. </t>
  </si>
  <si>
    <t xml:space="preserve">Dobava i postava gres keramičkih pločica I klase na  zidove sanitarija. </t>
  </si>
  <si>
    <t xml:space="preserve">Keramika se postavlja na ljepilo tip kao "Mapei KERAFLEX"  ili jednakovrijedan proizvod _______________. Reške izvesti u širini 3 mm, te zapuniti sa masom za fugiranje tip kao "Mapei KERACOLOR FF100"  ili jednakovrijedan proizvod _______________. </t>
  </si>
  <si>
    <t>zid</t>
  </si>
  <si>
    <t>RUŠENJA I DEMONTAŽE</t>
  </si>
  <si>
    <t>Spojeve različitih materijala i instalaterske šliceve obavezno rabicirati, a na uglove postaviti kutne profile sa odgovarajućim ljepilom.</t>
  </si>
  <si>
    <t>Dan prije nanošenja žbuke, podlogu obraditi sa cementnim špricom "2 extra".</t>
  </si>
  <si>
    <t>Žbuku završno obraditi sa grubom i finom spužvastom gladilicom.</t>
  </si>
  <si>
    <t>Dobava materijala, transport do mjesta ugradnje, žbukanje i izrada lake pokretne skele.</t>
  </si>
  <si>
    <t>SŠ x SV = 90 x 210</t>
  </si>
  <si>
    <t>oznaka: G10zz   d=10,0 cm</t>
  </si>
  <si>
    <r>
      <t xml:space="preserve">Dobava i montaža pregradnih zidova, W-115, od  </t>
    </r>
    <r>
      <rPr>
        <b/>
        <sz val="9"/>
        <rFont val="Arial"/>
        <family val="2"/>
        <charset val="238"/>
      </rPr>
      <t xml:space="preserve">vodootpornih </t>
    </r>
    <r>
      <rPr>
        <sz val="9"/>
        <rFont val="Arial"/>
        <family val="2"/>
      </rPr>
      <t xml:space="preserve">sa jedne strane i </t>
    </r>
    <r>
      <rPr>
        <b/>
        <sz val="9"/>
        <rFont val="Arial"/>
        <family val="2"/>
        <charset val="238"/>
      </rPr>
      <t xml:space="preserve">običnih </t>
    </r>
    <r>
      <rPr>
        <sz val="9"/>
        <rFont val="Arial"/>
        <family val="2"/>
      </rPr>
      <t xml:space="preserve">s druge strane zida </t>
    </r>
    <r>
      <rPr>
        <sz val="9"/>
        <rFont val="Arial"/>
        <family val="2"/>
        <charset val="238"/>
      </rPr>
      <t>gips-kartonskih ploča d=1,25 cm s potrebnom metalnom podkonstrukcijom i izolacijom međuprostora mineralnom vunom d=2 x 4,0 cm. Sa obje strane metalne podkonstrukcije postavljaju se po dvije gips-kartonske ploče 2x1,25 cm.</t>
    </r>
  </si>
  <si>
    <t>oznaka: G15bz   d=15,0 cm</t>
  </si>
  <si>
    <r>
      <t>Oblaganje oblogama od</t>
    </r>
    <r>
      <rPr>
        <b/>
        <sz val="9"/>
        <rFont val="Arial"/>
        <family val="2"/>
      </rPr>
      <t xml:space="preserve"> vodootpornih </t>
    </r>
    <r>
      <rPr>
        <sz val="9"/>
        <rFont val="Arial"/>
        <family val="2"/>
        <charset val="238"/>
      </rPr>
      <t xml:space="preserve">gips-kartonskih ploča d=1,25 cm s potrebnom metalnom podkonstrukcijom  i izolacijom međuprostora mineralnom vunom d=5,0 cm. Na podkonstrukciju se postavljaju dvije gips-kartonske ploče 2x1,25 cm. </t>
    </r>
  </si>
  <si>
    <t>pod</t>
  </si>
  <si>
    <t>OSTALI RADOVI</t>
  </si>
  <si>
    <t>Gips kartonske zidove impregnirati sa prajmerom kao "Mapei PRIMER G" ili jednakovrijedan proizvod _______________.</t>
  </si>
  <si>
    <t>brušenje pločica pod 45 stupnjeva</t>
  </si>
  <si>
    <t>Obračun je po m2 i mt.</t>
  </si>
  <si>
    <t>parket</t>
  </si>
  <si>
    <t>rubne letvice</t>
  </si>
  <si>
    <t>U stavku uključiti sav potreban rad i materijal.</t>
  </si>
  <si>
    <t>Količina je aproksimativna. Točna količina prema građevinskoj knjizi.</t>
  </si>
  <si>
    <t>NK radnik</t>
  </si>
  <si>
    <t>VK radnik</t>
  </si>
  <si>
    <t>h</t>
  </si>
  <si>
    <t>GLAVNI PROJEKTANT:</t>
  </si>
  <si>
    <t>ZIDARSKI RADOVI</t>
  </si>
  <si>
    <t>TESARSKI RADOVI</t>
  </si>
  <si>
    <t>METALNE KONSTRUKCIJE</t>
  </si>
  <si>
    <t>POKRIVAČKI RADOVI</t>
  </si>
  <si>
    <t>IZOLACIJA RAVNIH KROVOVA</t>
  </si>
  <si>
    <t>STOLARSKI RADOVI</t>
  </si>
  <si>
    <t>BRAVARSKI RADOVI</t>
  </si>
  <si>
    <t>ZAVRŠNI ZIDARSKI RADOVI</t>
  </si>
  <si>
    <t>SUHOMONTAŽNI RADOVI</t>
  </si>
  <si>
    <t>STAKLARSKI RADOVI</t>
  </si>
  <si>
    <t>KAMENOREZAČKI RADOVI</t>
  </si>
  <si>
    <t>KERAMIČARSKI RADOVI</t>
  </si>
  <si>
    <t>SOBOSLIKARSKO‐LIČILAČKI RADOVI</t>
  </si>
  <si>
    <t>PARKETARSKI RADOVI</t>
  </si>
  <si>
    <t>PODOPOLAGAČKI RADOVI</t>
  </si>
  <si>
    <t>OVJEŠENA OSTAKLJENA PROČELJA</t>
  </si>
  <si>
    <t>OVJEŠENA VENTILIRANA PROČELJA</t>
  </si>
  <si>
    <t>A</t>
  </si>
  <si>
    <t>A.</t>
  </si>
  <si>
    <t>A.1.</t>
  </si>
  <si>
    <t>A.2.</t>
  </si>
  <si>
    <t>A.3.</t>
  </si>
  <si>
    <t>A.4.</t>
  </si>
  <si>
    <t>A.5.</t>
  </si>
  <si>
    <t>A.6.</t>
  </si>
  <si>
    <t>A.7.</t>
  </si>
  <si>
    <t>B.</t>
  </si>
  <si>
    <t>B.1.</t>
  </si>
  <si>
    <t>B.2.</t>
  </si>
  <si>
    <t>B.3.</t>
  </si>
  <si>
    <t>B.4.</t>
  </si>
  <si>
    <t>B.5.</t>
  </si>
  <si>
    <t>B.6.</t>
  </si>
  <si>
    <t>B.7.</t>
  </si>
  <si>
    <t>B.8.</t>
  </si>
  <si>
    <t>B.9.</t>
  </si>
  <si>
    <t>B.10.</t>
  </si>
  <si>
    <t>B.11.</t>
  </si>
  <si>
    <t>B.12.</t>
  </si>
  <si>
    <t>B.13.</t>
  </si>
  <si>
    <t>B.14.</t>
  </si>
  <si>
    <t>B.15.</t>
  </si>
  <si>
    <t>šifra</t>
  </si>
  <si>
    <t>rad</t>
  </si>
  <si>
    <t>ADAPTACIJA POSLOVNOG PROSTORA</t>
  </si>
  <si>
    <t>RIJEKA, ZANONOVA 1</t>
  </si>
  <si>
    <t>OPĆINSKI SUD RIJEKA</t>
  </si>
  <si>
    <t>3-23016-02-3-23017-02</t>
  </si>
  <si>
    <t>SUD ZANONOVA</t>
  </si>
  <si>
    <t>Obračun po m2</t>
  </si>
  <si>
    <t>Uklanjanje postojeće podne i zidne keramike u sanitarijama</t>
  </si>
  <si>
    <t>Uklanjanje postojeće laminatne podne obloge</t>
  </si>
  <si>
    <t>POZ F02    SŠ/SV 82/270</t>
  </si>
  <si>
    <t>POZ 703   SŠ/SV 60/210</t>
  </si>
  <si>
    <t>U cijenu stavke uračunati utovar materijala preostalog od rušenja na vozilo, odvoz, te zakonom propisano zbrinjavanje otpada.</t>
  </si>
  <si>
    <t>Demontaža vrata uključivo i dovratnike</t>
  </si>
  <si>
    <t>Demontaža sanitarnih elemenata</t>
  </si>
  <si>
    <t>WC s vodokotlićem</t>
  </si>
  <si>
    <t>tuš kada</t>
  </si>
  <si>
    <t>umivaonik + armatura + bojler</t>
  </si>
  <si>
    <t>mini-kuhinja + armatura + bojler</t>
  </si>
  <si>
    <t>Uklanjanje spuštenog stropa i obložnog zida (gips-karton)</t>
  </si>
  <si>
    <t>Uklanjanju se pristupa na način da se najprije napravi djelimično skidanje ploča zbog ispitivanja stanja zida i stropa iza GK obloge.
Ovisno o stanju zidova i stropova nadzorni inženjer i projektant donose odluku o daljnjem uklanjanju gips-kartona ili njegovoj sanaciji (predmet posebne stavke).</t>
  </si>
  <si>
    <t>Obračun po m2 stvarno uklonjenog GK zida/stropa zajedno s podkonstrukcijom</t>
  </si>
  <si>
    <t>strop</t>
  </si>
  <si>
    <t>Obračun po mt cijevi</t>
  </si>
  <si>
    <t>Pažljivo uklanjanje postojećih zaštitnih zidnih letvica (montirane na visini cca 1 m u nekim prostorijama)</t>
  </si>
  <si>
    <t>Pažljivo uklanjanje postojećeg radijatorskog razvoda koji nije u funkciji</t>
  </si>
  <si>
    <t>Prije uklanjanja potrebno je ispitati kompletan razvod i utvrditi da li su dijelovi još pod tlakom.
S uklanjanjem započeti tek po plombiranju eventualnih dijelova pod tlakom, a po nalogu nadzornog inženjera.
Prilikom uklanjanja voditi računa da se ne ošteti postojeći parket ili zid.</t>
  </si>
  <si>
    <t>Prilikom uklanjanja voditi računa da se ne ošteti postojeći zid.</t>
  </si>
  <si>
    <t>Obračun po mt</t>
  </si>
  <si>
    <t>Čišćenje i odvoz raznog materijala i namještaja iz prostora</t>
  </si>
  <si>
    <t>B</t>
  </si>
  <si>
    <t>Demontaža prozorskih krila unutarnjih prozora POZ 201, 202 i 203</t>
  </si>
  <si>
    <t>Krila se deponiraju u prostoru na mjestu koje odredi investitor.</t>
  </si>
  <si>
    <t>SŠ/SV 100/180 (dva krila)</t>
  </si>
  <si>
    <t>U stavku uključeni kvaka i brava s ključem. Mogućnost  sigurnosnog otključavanja izvana</t>
  </si>
  <si>
    <t>Ugradnja u GK zid d= 10 cm. Tip i boja po izboru projektanta.</t>
  </si>
  <si>
    <t>SŠ x SV = 90 x 205</t>
  </si>
  <si>
    <t>U stavku uključena tipska kvaka. Mogućnost zaključavanja i sigurnosnog otključavanja izvana</t>
  </si>
  <si>
    <t>Ugradnja u GK zid d = 10 cm. Tip i boja po izboru projektanta.</t>
  </si>
  <si>
    <t>Vrata POZ INV</t>
  </si>
  <si>
    <t>Vrata POZ SCR</t>
  </si>
  <si>
    <t>Dobava i ugradnja punih drvenih zaokretnih vrata</t>
  </si>
  <si>
    <t>Dobava i ugradnja punih kliznih vrata s kasetom za klizanje "u zid"</t>
  </si>
  <si>
    <t>A01</t>
  </si>
  <si>
    <t>A02</t>
  </si>
  <si>
    <t>A03</t>
  </si>
  <si>
    <t>A04</t>
  </si>
  <si>
    <t>A05</t>
  </si>
  <si>
    <t>Ar01</t>
  </si>
  <si>
    <t>Ar02</t>
  </si>
  <si>
    <t>Ar03</t>
  </si>
  <si>
    <t>B01</t>
  </si>
  <si>
    <t>B02</t>
  </si>
  <si>
    <t>Br01</t>
  </si>
  <si>
    <t>Br02</t>
  </si>
  <si>
    <t>Cr01</t>
  </si>
  <si>
    <t>H01</t>
  </si>
  <si>
    <t>H02</t>
  </si>
  <si>
    <t>F01</t>
  </si>
  <si>
    <t>OA01</t>
  </si>
  <si>
    <t>OAr01</t>
  </si>
  <si>
    <t>OAr02</t>
  </si>
  <si>
    <t>OAr03</t>
  </si>
  <si>
    <t>OB01</t>
  </si>
  <si>
    <t>OHOD1</t>
  </si>
  <si>
    <t>OHOD2</t>
  </si>
  <si>
    <t>Prozor POZ 201, 202, 203</t>
  </si>
  <si>
    <t>Uklanjanje postojećih (obrađeno u posebnoj stavci), te dobava i ugradnja novih unutarnjih prozorskih krila.</t>
  </si>
  <si>
    <t>Š x V = 105 x 190</t>
  </si>
  <si>
    <t>Drveni dvokrilni zaokretni prozor, ariš, dvostruko IZO-staklo punjeno argonom.</t>
  </si>
  <si>
    <t>U stavku uključen kompletan okov novih krila.</t>
  </si>
  <si>
    <t>Prozor POZ 401</t>
  </si>
  <si>
    <t>Š x V = 80 x 110</t>
  </si>
  <si>
    <t>Drvena fiksna stajlena stijena, lamelirano sigurnosno (kaljeno) staklo 4+4 mm + folija s urezanim otvorom (šalter)</t>
  </si>
  <si>
    <t>Prilikom ugradnje obaviti kompletnu stolarsku sanaciju postojećih dijelova koji se zadržavaju.</t>
  </si>
  <si>
    <t>B03''</t>
  </si>
  <si>
    <t>Br03''</t>
  </si>
  <si>
    <t>901''</t>
  </si>
  <si>
    <t>Obračun po komadu prema pozicijama prozora.</t>
  </si>
  <si>
    <t>Servis okova na dvostrukim prozorima na unutarnjem i vanjskom prozoru</t>
  </si>
  <si>
    <t>Servis okova na dvostrukim prozorima na vanjskom prozoru (unutarnji prozor je novi - posebna stavka)</t>
  </si>
  <si>
    <t>Servis okova na jednostrukim prozorima</t>
  </si>
  <si>
    <t>Uklanjanje zgrade vrši se suprotno od redoslijeda izvođenja radova prilikom građenja (zahvat rušenja teče od gornjih etaža prema nižim etažama), s time da se prvo uklanjaju svi tereti s nosive konstrukcije, bilo korisno ili stalno opterećenje (pregradni zidovi i sl.). Svako uklanjanje nosivog elementa koje bi moglo ugroziti stabilnost drugog elementa zahtijeva istodobno rušenje oba, kako ne bi došlo do samourušavanja.</t>
  </si>
  <si>
    <t>Jedinična cijena uključuje:</t>
  </si>
  <si>
    <r>
      <t>-</t>
    </r>
    <r>
      <rPr>
        <sz val="7"/>
        <rFont val="Times New Roman"/>
        <family val="1"/>
        <charset val="238"/>
      </rPr>
      <t xml:space="preserve">   </t>
    </r>
    <r>
      <rPr>
        <sz val="8"/>
        <rFont val="Arial"/>
        <family val="2"/>
        <charset val="238"/>
      </rPr>
      <t>postavu i skidanje radne skele;</t>
    </r>
  </si>
  <si>
    <r>
      <t>-</t>
    </r>
    <r>
      <rPr>
        <sz val="7"/>
        <rFont val="Times New Roman"/>
        <family val="1"/>
        <charset val="238"/>
      </rPr>
      <t xml:space="preserve">   </t>
    </r>
    <r>
      <rPr>
        <sz val="8"/>
        <rFont val="Arial"/>
        <family val="2"/>
        <charset val="238"/>
      </rPr>
      <t>podupiranje konstruktivnih elemenata u pojedinim fazama rušenja da se osigura stabilitet i sigurnost radnika;</t>
    </r>
  </si>
  <si>
    <r>
      <t>-</t>
    </r>
    <r>
      <rPr>
        <sz val="7"/>
        <rFont val="Times New Roman"/>
        <family val="1"/>
        <charset val="238"/>
      </rPr>
      <t xml:space="preserve">   </t>
    </r>
    <r>
      <rPr>
        <sz val="8"/>
        <rFont val="Arial"/>
        <family val="2"/>
        <charset val="238"/>
      </rPr>
      <t>odspajanje svih priključaka;</t>
    </r>
  </si>
  <si>
    <r>
      <t>-</t>
    </r>
    <r>
      <rPr>
        <sz val="7"/>
        <rFont val="Times New Roman"/>
        <family val="1"/>
        <charset val="238"/>
      </rPr>
      <t xml:space="preserve">   </t>
    </r>
    <r>
      <rPr>
        <sz val="8"/>
        <rFont val="Arial"/>
        <family val="2"/>
        <charset val="238"/>
      </rPr>
      <t>sve posredne i neposredne troškove za materijal, rad, transporte, alat, građevinske strojeve;</t>
    </r>
  </si>
  <si>
    <r>
      <t>-</t>
    </r>
    <r>
      <rPr>
        <sz val="7"/>
        <rFont val="Times New Roman"/>
        <family val="1"/>
        <charset val="238"/>
      </rPr>
      <t xml:space="preserve">   </t>
    </r>
    <r>
      <rPr>
        <sz val="8"/>
        <rFont val="Arial"/>
        <family val="2"/>
        <charset val="238"/>
      </rPr>
      <t>utovar materijala preostalog od rušenja na vozilo, odvoz, te zakonom propisano zbrinjavanje otpada;</t>
    </r>
  </si>
  <si>
    <r>
      <t>-</t>
    </r>
    <r>
      <rPr>
        <sz val="7"/>
        <rFont val="Times New Roman"/>
        <family val="1"/>
        <charset val="238"/>
      </rPr>
      <t xml:space="preserve">   </t>
    </r>
    <r>
      <rPr>
        <sz val="8"/>
        <rFont val="Arial"/>
        <family val="2"/>
        <charset val="238"/>
      </rPr>
      <t>čišćenje gradilišta tijekom i nakon izvedbe;</t>
    </r>
  </si>
  <si>
    <r>
      <t>-</t>
    </r>
    <r>
      <rPr>
        <sz val="7"/>
        <rFont val="Times New Roman"/>
        <family val="1"/>
        <charset val="238"/>
      </rPr>
      <t xml:space="preserve">   </t>
    </r>
    <r>
      <rPr>
        <sz val="8"/>
        <rFont val="Arial"/>
        <family val="2"/>
        <charset val="238"/>
      </rPr>
      <t>nadoknadu za eventualne štete nastale iz nepažnje;</t>
    </r>
  </si>
  <si>
    <r>
      <t>-</t>
    </r>
    <r>
      <rPr>
        <sz val="7"/>
        <rFont val="Times New Roman"/>
        <family val="1"/>
        <charset val="238"/>
      </rPr>
      <t xml:space="preserve">   </t>
    </r>
    <r>
      <rPr>
        <sz val="8"/>
        <rFont val="Arial"/>
        <family val="2"/>
        <charset val="238"/>
      </rPr>
      <t>striktnu primjenu mjera zaštite na radu u građevinarstvu.</t>
    </r>
  </si>
  <si>
    <t>OPĆI TEHNIČKI UVJETI</t>
  </si>
  <si>
    <r>
      <t>-</t>
    </r>
    <r>
      <rPr>
        <sz val="7"/>
        <rFont val="Times New Roman"/>
        <family val="1"/>
        <charset val="238"/>
      </rPr>
      <t xml:space="preserve">   </t>
    </r>
    <r>
      <rPr>
        <sz val="8"/>
        <rFont val="Arial"/>
        <family val="2"/>
        <charset val="238"/>
      </rPr>
      <t>utvrditi kotu 0,00 i obilježiti je na gradilištu kao referentnu točku,</t>
    </r>
  </si>
  <si>
    <r>
      <t>-</t>
    </r>
    <r>
      <rPr>
        <sz val="7"/>
        <rFont val="Times New Roman"/>
        <family val="1"/>
        <charset val="238"/>
      </rPr>
      <t xml:space="preserve">   </t>
    </r>
    <r>
      <rPr>
        <sz val="8"/>
        <rFont val="Arial"/>
        <family val="2"/>
        <charset val="238"/>
      </rPr>
      <t>sve mjere u projektima provjeriti na gradilištu prije narudžbe materijala ili gotovih proizvoda,</t>
    </r>
  </si>
  <si>
    <t>MATERIJAL</t>
  </si>
  <si>
    <t>RAD</t>
  </si>
  <si>
    <t>U kalkulaciji rada treba uključiti sav potreban rad, kako glavni tako i pomoćni, te kompletan unutarnji prijenos bilo ručni bilo pomoću strojeva. Ujedno treba uključiti rad oko zaštite gotovih elemenata konstrukcije, zidova, podova i ostalih dijelova građevine od štetnih utjecaja vrućine i hladnoće kao i pohranu sa čuvanjem elemenata skinutih sa građevine koji će se naknadno ugraditi na građevini.</t>
  </si>
  <si>
    <t>SKELA</t>
  </si>
  <si>
    <t>OPLATA</t>
  </si>
  <si>
    <t>Kod izrade oplate predvidjeti podupiranja, uklještenja, osiguranja širokog iskopa od urušavanja kao i postavu na mjesto te njeno skidanje u vremenskom roku predviđenom za pojedine konstruktivne elemente. Stavkom se također podrazumijeva mazanje oplate prije betoniranja te čuvanje iste po skidanju sa sortiranjem elemenata za ponovnu upotrebu. Cijenom je obuhvaćen sav potreban rad kako glavni tako i pomoćni, te svi tipovi prijenosa bilo ručnih bilo pomoću strojeva. Sva potrebna oplata za izvedbu stavki uključena je u cijenu stavke.</t>
  </si>
  <si>
    <t>IZMJERA</t>
  </si>
  <si>
    <t>FAKTOR</t>
  </si>
  <si>
    <r>
      <t>-</t>
    </r>
    <r>
      <rPr>
        <sz val="7"/>
        <rFont val="Times New Roman"/>
        <family val="1"/>
        <charset val="238"/>
      </rPr>
      <t xml:space="preserve">   </t>
    </r>
    <r>
      <rPr>
        <sz val="8"/>
        <rFont val="Arial"/>
        <family val="2"/>
        <charset val="238"/>
      </rPr>
      <t>montaža gradilišne ograde i rješavanje privremenih priključaka (vode, struje i sl), rasvjeta gradilišta</t>
    </r>
  </si>
  <si>
    <r>
      <t>-</t>
    </r>
    <r>
      <rPr>
        <sz val="7"/>
        <rFont val="Times New Roman"/>
        <family val="1"/>
        <charset val="238"/>
      </rPr>
      <t xml:space="preserve">   </t>
    </r>
    <r>
      <rPr>
        <sz val="8"/>
        <rFont val="Arial"/>
        <family val="2"/>
        <charset val="238"/>
      </rPr>
      <t>izrada nanosne skele i iskolčenje objekta</t>
    </r>
  </si>
  <si>
    <r>
      <t>-</t>
    </r>
    <r>
      <rPr>
        <sz val="7"/>
        <rFont val="Times New Roman"/>
        <family val="1"/>
        <charset val="238"/>
      </rPr>
      <t xml:space="preserve">   </t>
    </r>
    <r>
      <rPr>
        <sz val="8"/>
        <rFont val="Arial"/>
        <family val="2"/>
        <charset val="238"/>
      </rPr>
      <t>postava oglasne ploče sa podacima vezani za gradilište a sve u skladu sa važećim pravilnicima</t>
    </r>
  </si>
  <si>
    <r>
      <t>-</t>
    </r>
    <r>
      <rPr>
        <sz val="7"/>
        <rFont val="Times New Roman"/>
        <family val="1"/>
        <charset val="238"/>
      </rPr>
      <t xml:space="preserve">   </t>
    </r>
    <r>
      <rPr>
        <sz val="8"/>
        <rFont val="Arial"/>
        <family val="2"/>
        <charset val="238"/>
      </rPr>
      <t>cjelokupnu režiju gradilišta uključivo dizalice, mostove, sitnu mehanizaciju i ostalo</t>
    </r>
  </si>
  <si>
    <r>
      <t>-</t>
    </r>
    <r>
      <rPr>
        <sz val="7"/>
        <rFont val="Times New Roman"/>
        <family val="1"/>
        <charset val="238"/>
      </rPr>
      <t xml:space="preserve">   </t>
    </r>
    <r>
      <rPr>
        <sz val="8"/>
        <rFont val="Arial"/>
        <family val="2"/>
        <charset val="238"/>
      </rPr>
      <t>nalijeganje terena prije betoniranja temelja,</t>
    </r>
  </si>
  <si>
    <r>
      <t>-</t>
    </r>
    <r>
      <rPr>
        <sz val="7"/>
        <rFont val="Times New Roman"/>
        <family val="1"/>
        <charset val="238"/>
      </rPr>
      <t xml:space="preserve">   </t>
    </r>
    <r>
      <rPr>
        <sz val="8"/>
        <rFont val="Arial"/>
        <family val="2"/>
        <charset val="238"/>
      </rPr>
      <t>sva ispitivanja materijala bilo na gradilištu bilo u laboratorijima, ishodovanje atesta,</t>
    </r>
  </si>
  <si>
    <r>
      <t>-</t>
    </r>
    <r>
      <rPr>
        <sz val="7"/>
        <rFont val="Times New Roman"/>
        <family val="1"/>
        <charset val="238"/>
      </rPr>
      <t xml:space="preserve">   </t>
    </r>
    <r>
      <rPr>
        <sz val="8"/>
        <rFont val="Arial"/>
        <family val="2"/>
        <charset val="238"/>
      </rPr>
      <t>barake (kontejnere) za smještaj radnika, ureda gradilišta, nadzorne službe,</t>
    </r>
  </si>
  <si>
    <r>
      <t>-</t>
    </r>
    <r>
      <rPr>
        <sz val="7"/>
        <rFont val="Times New Roman"/>
        <family val="1"/>
        <charset val="238"/>
      </rPr>
      <t xml:space="preserve">   </t>
    </r>
    <r>
      <rPr>
        <sz val="8"/>
        <rFont val="Arial"/>
        <family val="2"/>
        <charset val="238"/>
      </rPr>
      <t>izrada privremenog sanitarnog čvora za radnike i upravu gradilišta prema sanitarnim propisima,</t>
    </r>
  </si>
  <si>
    <r>
      <t>-</t>
    </r>
    <r>
      <rPr>
        <sz val="7"/>
        <rFont val="Times New Roman"/>
        <family val="1"/>
        <charset val="238"/>
      </rPr>
      <t xml:space="preserve">   </t>
    </r>
    <r>
      <rPr>
        <sz val="8"/>
        <rFont val="Arial"/>
        <family val="2"/>
        <charset val="238"/>
      </rPr>
      <t>uskladištenja materijala u barakama ili na platoima izvedenim za tu svrhu,</t>
    </r>
  </si>
  <si>
    <r>
      <t>-</t>
    </r>
    <r>
      <rPr>
        <sz val="7"/>
        <rFont val="Times New Roman"/>
        <family val="1"/>
        <charset val="238"/>
      </rPr>
      <t xml:space="preserve">   </t>
    </r>
    <r>
      <rPr>
        <sz val="8"/>
        <rFont val="Arial"/>
        <family val="2"/>
        <charset val="238"/>
      </rPr>
      <t>uređenje gradilišta po izvedenim radovima sa odvozom otpadnih materijala,</t>
    </r>
  </si>
  <si>
    <r>
      <t>-</t>
    </r>
    <r>
      <rPr>
        <sz val="7"/>
        <rFont val="Times New Roman"/>
        <family val="1"/>
        <charset val="238"/>
      </rPr>
      <t xml:space="preserve">   </t>
    </r>
    <r>
      <rPr>
        <sz val="8"/>
        <rFont val="Arial"/>
        <family val="2"/>
        <charset val="238"/>
      </rPr>
      <t>rastavljanje - demontaža baraka, kontejnera i platoa po završetku radova,</t>
    </r>
  </si>
  <si>
    <t>OSIGURANJE OBJEKTA I GRADILIŠTA TIJEKOM IZVOĐENJA RADOVA</t>
  </si>
  <si>
    <t>ČUVANJE GRADILIŠTA</t>
  </si>
  <si>
    <t>JEDINIČNA CIJENA</t>
  </si>
  <si>
    <t>U jediničnu cijenu uključena je nadoknada za sav potreban rad i materijal potreban za izvođenje svake pojedine stavke (gotovost stavke je do njezine pune funkcije), ako u stavci troškovnika nije drugačije rečeno. Jedinična cijena uključuje i izvođenje svih pomoćnih i pripremnih radnji, kao i sve potrebne pomoćne utovare, pretovare i transporte, te odvoz materijala na javnu, registriranu deponiju ili deponiranje materijala na mjesto koje odredi investitor.</t>
  </si>
  <si>
    <t>Cijene ponuđene troškovnikom uključuju sve građevinske strojeve, radnike, kontrolu kvalitete, materijala i rada (sve ateste), montažu, osiguranje, dobit, poreze i davanja, te potrebne radnje, troškove organizacije i mjere koje nalažu VAŽEĆI Zakon o prostornom uređenju, Zakon o gradnji, Zakon o zaštiti na radu i Zakon o zaštiti od požara, zajedno sa svim rizicima, odgovornostima i obvezama navedenim ili nagoviještenim ugovorom.</t>
  </si>
  <si>
    <t>KVALITETA IZVEDENIH RADOVA</t>
  </si>
  <si>
    <t>ČIŠĆENJE OBJEKTA</t>
  </si>
  <si>
    <t>ATESTI ZA IZVEDENE RADOVE</t>
  </si>
  <si>
    <t>OBRAČUN IZVEDENIH RADOVA</t>
  </si>
  <si>
    <t>Obračun izvedenih radova radi se preko ovjerene građevinske knjige, prema stvarno izvršenim količinama, ukoliko Ugovorom o izvođenju radova nije drukčije rečeno.</t>
  </si>
  <si>
    <t>U slučaju nekih nejasnoća glede obračuna primijenit će se odredbe građevinskih normi i ostalih službenih tehničkih normativa i propisa.</t>
  </si>
  <si>
    <t>Rijeka, srpanj 2023.</t>
  </si>
  <si>
    <t>Sve radove izvesti prema opisima pojedinih stavki troškovnika, općim smjernicama iz pojedinih grupa radova, detaljima, i svim važećim tehničkim propisima i standardima, kao i uputama proizvođača materijala, te pravilima struke i građevinskim normama. Za izvođenje svih radova uvjetuje se rad sa stručno osposobljenom radnom snagom za pojedine vrste radova prema Zakonu o prostornom uređenju i Zakonu o gradnji, s propisanom kvalitetom materijala koja mora odgovarati postojećim tehničkim propisima i važećim Hrvatskim standardima. Ako neke stavke imaju nejasan i nedovoljan opis, onda svaki "započeti" opis pojedine stavke znači cjelokupnu izradu te stavke, to jest nabavu, dopremu materijala, sve prijenose i prijevoze, izradu, skidanje oplate, zaštitu, njegovanje pojedinih elemenata po izradi i nakon ugradbe, odvoz viška materijala na gradski deponij, kao i ostalo. Bez posebne nadoplate potrebno je obuhvatiti sve elemente navedene kako slijedi:</t>
  </si>
  <si>
    <r>
      <t>-</t>
    </r>
    <r>
      <rPr>
        <sz val="7"/>
        <rFont val="Times New Roman"/>
        <family val="1"/>
        <charset val="238"/>
      </rPr>
      <t xml:space="preserve">   </t>
    </r>
    <r>
      <rPr>
        <sz val="8"/>
        <rFont val="Arial"/>
        <family val="2"/>
        <charset val="238"/>
      </rPr>
      <t xml:space="preserve">izvođač radova dužan je prije početka radova provjeriti kote postojećeg stanja terena u odnosu na relativnu kotu (+/-0,00) kod svih ulaza i kod svih unutrašnjih podnih ploča kao i za ulazne instalacije, </t>
    </r>
  </si>
  <si>
    <r>
      <t>-</t>
    </r>
    <r>
      <rPr>
        <sz val="7"/>
        <rFont val="Times New Roman"/>
        <family val="1"/>
        <charset val="238"/>
      </rPr>
      <t xml:space="preserve">   </t>
    </r>
    <r>
      <rPr>
        <sz val="8"/>
        <rFont val="Arial"/>
        <family val="2"/>
        <charset val="238"/>
      </rPr>
      <t xml:space="preserve">ukoliko se ukažu eventualne nejednakosti između projekta i stanja na gradilištu izvođač radova dužan je pravovremeno o tome izvijestiti investitora, projektanta i nadzornog inženjera te shodno tome zatražiti potrebna objašnjenja, </t>
    </r>
  </si>
  <si>
    <r>
      <t>-</t>
    </r>
    <r>
      <rPr>
        <sz val="7"/>
        <rFont val="Times New Roman"/>
        <family val="1"/>
        <charset val="238"/>
      </rPr>
      <t xml:space="preserve">   </t>
    </r>
    <r>
      <rPr>
        <sz val="8"/>
        <rFont val="Arial"/>
        <family val="2"/>
        <charset val="238"/>
      </rPr>
      <t>provjera količina troškovnika obaveza je Izvođača radova, kao i izrada dokaznice izvedenih radova unutar građevinske knjige.</t>
    </r>
  </si>
  <si>
    <t>Pod stavkom materijal podrazumijeva se dobavna cijena materijala, to jest cijena glavnih i pomoćnih materijala potrebnog za ugradnju do kompletne gotovosti. U tu cijenu potrebno je uključiti i cijenu prijevoza bez obzira na vrstu prijevoznog sredstva, udaljenost, te eventualne potrebne utovare, istovare i prijenose do skladišta i do mjesta ugradbe. U cijeni materijala je i cijena čuvanja, zaštite i skladištenja materijala do ugradnje. Prema Zakonu o gradnji NN RH NN 153/13, potrebno je uzimanje uzoraka - probnih kocki - za beton, te ugradnja samo onih materijala koji imaju važeće ateste. Svu dokumentaciju o dokazu kvalitete materijala prikuplja izvođač radova i po završetku predaje Investitoru.</t>
  </si>
  <si>
    <t>Sve vrste pomoćnih skela bez obzira na visinu, ulaze u jediničnu cijenu dotične stavke troškovnika dok se fasadna skela posebno obračunava u tesarskim ili fasaderskim radovima. Sva potrebna skela mora biti postavljena na vrijeme kako ne bi nastao nepotrebni zastoj u radu na građevini. Pod pojmom skela podrazumijeva se i prilaz istoj te ograda do skidanja skele. Ujedno su tu uključeni prilazi i mostovi za betoniranje konstrukcija i slično. Fasadnu skelu potrebno je obavezno uzemljiti na temeljni uzemljivač građevine.</t>
  </si>
  <si>
    <t>Ukoliko u pojedinoj stavci troškovnika nije definiran način obračuna radova, isti se obračunava prema važećim građevinskim normama u Republici Hrvatskoj. Kod paušalnog obračuna izvođač mora sam procijeniti vrijednost pojedinih stavaka koje se obračunavaju u stavci te isti izvesti bez prava na dodatne iznose.</t>
  </si>
  <si>
    <t>Na jediničnu cijenu radne snage, izvođač radova ima pravo zaračunati faktor prema postojećim privremenim instrumentima, a na temelju Zakonskih propisa koji reguliraju tu tematiku. Povrh toga, izvođač radova ima pravo faktorom obuhvatiti i slijedeće radove, a nakon pregleda i upoznavanja gradilišta i dokumentacije, koji se neće zasebno platiti kao naknadni rad i to:</t>
  </si>
  <si>
    <r>
      <t>-</t>
    </r>
    <r>
      <rPr>
        <sz val="7"/>
        <rFont val="Times New Roman"/>
        <family val="1"/>
        <charset val="238"/>
      </rPr>
      <t xml:space="preserve">   </t>
    </r>
    <r>
      <rPr>
        <sz val="8"/>
        <rFont val="Arial"/>
        <family val="2"/>
        <charset val="238"/>
      </rPr>
      <t>najamne troškove posuđene mehanizacije koju izvođač ne posjeduje,</t>
    </r>
  </si>
  <si>
    <t>Sve navedeno vrijedi i za sve kooperante i radove predviđene ovim troškovnikom, bez obzira na vrstu. Izvođač ima pravo na maržu u postotku koji će odrediti samostalno, a u okvirima važećih propisa koji reguliraju tu materiju.</t>
  </si>
  <si>
    <t>Izvođač je dužan o svom trošku osigurati gradilište i objekt od štetnog utjecaja vremenskih nepogoda i svih mogućih drugih oštećenja za vrijeme trajanja izvođenja. Svaka šteta koja bi bila prouzročena na građevini, vozilima, susjednim građevinama, okolišu ili prolaznicima tijekom izvođenja radova, a nepažnjom Izvođača, pada na teret Izvođača radova koji ju je dužan otkloniti, tj. nadoknaditi štetu u roku kojeg će utvrditi sa Investitorom.</t>
  </si>
  <si>
    <t>Nadzor nad gradilištem, te svim alatima, strojevima i materijalom pada na teret Izvođača radova.</t>
  </si>
  <si>
    <t>U jediničnoj cijeni izvođač ima pravo zaračunati faktor na temelju zakonskih propisa, koji sadrži sve režijske troškove, kao i troškove prouzročene tehničkim uvjetima izvođenja radova.</t>
  </si>
  <si>
    <t>Izvođač treba ispuniti sve količine i cijene za sva poglavlja radova opisanih troškovnikom.</t>
  </si>
  <si>
    <t>Smatra se da je izvođač obišao i detaljno ispitao gradilište i okolinu, da se upoznao s položajem i stanjem prometnica na lokaciji, da je ispitao i provjerio postojeće izvore za opskrbu materijalom, kao i sve ostale okolnosti koje su od utjecaja na izvođenje radova i formiranje jedinične cijene.</t>
  </si>
  <si>
    <t>Izvođač radova odgovara za kvalitetu izvedenih radova i ugrađenih materijala. Svi radovi moraju biti izvedeni u skladu s propisima, tehničkim uvjetima i pravilima struke. Kvaliteta ugrađenog materijala utvrđuje se ispitivanjem od za to ovlaštene institucije, kao i važećim atestima. Po primopredaji građevine svi atesti se predaju investitoru na korištenje, kao i projekti izvedenog stanja, koji čine arhivsku dokumentaciju zgrade, i ujedno su dokumenti za ishođenje uporabne dozvole. Za izvedene radove, svoje i svojih kooperanata, investitoru odgovara isključivo izvođač, kao nositelj svih ugovorenih radova.</t>
  </si>
  <si>
    <t>Po završetku radova kvalitetu izvedenih radova treba ustanoviti zapisnički s nadležnim Nadzornim inženjerom. Ukoliko se ustanovi da su pojedini radovi izvedeni nekvalitetno, Izvođač je dužan iste ponovno izvesti u traženoj kvaliteti ili naručiti kod drugog Izvođača, a sve u roku i na svoj trošak.</t>
  </si>
  <si>
    <t>Izvođač je dužan kontinuirano tijekom izvedbe radova čistiti gradilište i građevinu, te nakon izvedbe svih ugovorenih radova i prije primopredaje objekta investitoru sve fino očistiti, te otpadni materijal odvesti na gradski deponij.</t>
  </si>
  <si>
    <t>Izvođač je dužan posjedovati ili ishodovati sve zakonom i troškovnikom predviđene ateste za sve ugrađene materijale i izvedene radove, a u svemu prema VAŽEĆIM Zakonu o prostornom uređenju, Zakonu o gradnji, Zakonu o zaštiti od požara te Zakona o zaštiti na radu. Izvođač je dužan sve ateste dostavljati investitoru tijekom izvođenja.</t>
  </si>
  <si>
    <t>U troškovniku je opisan način izvođenja pojedinih radova. Izvođenje onih radova koji nisu posebno opisani troškovnikom, treba biti u skladu s važećim normama i standardima, običajima, pravilima građenja i uzancama. Za sve tako izvedene radove izvođač nema prava na dodatnu odštetu ili promjenu jedinične cijene izražene u ponudi, osim ako to nije specificirano u posebnoj ponudi za predmetne radove, koja je ovjerena od investitora ili od nadzornog inženjera.</t>
  </si>
  <si>
    <t>U slučaju da izvođač neke radove izvede materijalom kvalitetnijim od predviđenog, a da za to nije prethodno ishodio odobrenje investitora, nema pravo nadoknade za povećanje troškova izvedbe.</t>
  </si>
  <si>
    <t>U slučaju da izvođač radova izvede neke radove čija bi kvaliteta bila u suprotnosti s predviđenim kvalitetom i opisom, dužan je o svom trošku iste srušiti i ukloniti, te ponovno izvesti onako kako je to predviđeno projektnom dokumentacijom.</t>
  </si>
  <si>
    <t>Ako se pokaže potreba za izvedbom radova koji nisu predviđeni troškovnikom, izvođač radova mora prethodno za izvedbu istih dobiti odobrenje od predstavnika investitora, odnosno Nadzornog inženjera, te s istim utvrditi cijenu izvedbe (dostaviti analizu cijene) i sve to unijeti u građevinski dnevnik.</t>
  </si>
  <si>
    <t>TEHNIČKI UVJETI ZA IZVEDBU RADOVA</t>
  </si>
  <si>
    <t>Prilikom izvedbe radova izvođač je dužan pridržavati se odredbi važećih propisa, normativa, standarda i uzanci te sve radove izvesti kvalitetno i solidno. Nekvalitetno izvedeni radovi neće se obračunati sve dok se ne uklone uočeni nedostaci.</t>
  </si>
  <si>
    <t>Izvođač je dužan do primopredaje građevine ukloniti sve građevinskim dnevnikom evidentirane nedostatke. Sanacija nedostataka pada na teret izvođača. Za nedostatke koji ne ugrožavaju stabilnost konstrukcije, a ne uklone se do konačnog obračuna, investitor ima pravo ugovoriti sa drugim izvođačem, a pri konačnom obračunu isti odbiti prvom izvođaču.</t>
  </si>
  <si>
    <t>Prije davanja konačne ponude, obavezno pregledati projektnu dokumentaciju sa svim detaljima, te sa objašnjenjima odgovornog projektanta, obići gradilište i upoznati se sa stanjem na terenu. Izračun količina sačinjen je na temelju arhitektonskih podloga prije uvezivanja. U troškovniku kod davanja ponude nije dozvoljeno dopisivanje, križanje i nedavanje jediničnih cijena, već se sve to mora napisati na posebnom podnesku kao dodatak službenoj ponudi.</t>
  </si>
  <si>
    <t>Kod izrade betona na gradilištu pomoću miješalica, voditi računa o zadanim markama betona, kao i dodacima aditiva za plastičnost i vodonepropusnost.</t>
  </si>
  <si>
    <t>Prije izvođenja radova treba provjeriti kvalitetu svih materijala koji se ugrađuju i izvesti radove u skladu s detaljima izvedbe i opisom iz troškovnika. Prije izvođenja treba obvezno izvršiti izmjeru na licu mjesta. Eventualne promjene u detaljima ili materijalu treba izvođač dogovoriti s projektantom ili nadležnim nadzornim inženjerom.</t>
  </si>
  <si>
    <t>Prije uklanjanja (rušenja) građevine potrebno je izvršiti sve pripreme, odspajanje priključaka,sva potrebna rasterećenja i potrebna osiguranja. Odspajanje priključaka (elektrika, plin, voda, telefon) moraju obaviti ovlaštene osobe. Svi građevinski elementi, bravarija i stolarija koji nisu izmješteni iz objekta smatraju se neupotrebljivima te se ne predviđa njihova demontaža i posebno deponiranje.</t>
  </si>
  <si>
    <t>Prije početka radova i u prisutnosti nadzornog inženjera odrediti relativnu visinsku kotu +/-0.00, iskolčiti građevinu te provjeriti da li trase postojećih instalacijskih vodova na gradilištu i u blizini kolidiraju s iskopom ili radnim prostorom potrebne mehanizacije.</t>
  </si>
  <si>
    <t>Prije početka zemljanih radova teren treba očistiti od šiblja i korova ili stabala do 10 cm promjera (ukoliko to smeta postavljanju objekta i organizaciji gradilišta). Ovi radovi kao i radovi oko razmjeravanja terena i obilježavanja zgrade uračunati su u jedinične cijene.</t>
  </si>
  <si>
    <t>Dužnost je a utvrditi pravi sastav tla, odnosno njegovu kategoriju i ukoliko odstupa od geotehničkog elaborata i/ili projekta konstrukcije, obavijestiti glavnog projektanta i nadzornog inženjera.</t>
  </si>
  <si>
    <t>Planiranje dna širokog iskopa i iskopa za temelje izvesti sa točnošću od +/-3 cm, što je uključeno u jediničnu cijenu.</t>
  </si>
  <si>
    <t>Primanje iskopa vrši se u prisustvu nadzornog inženjera. Iskop na određenu dubinu završiti neposredno prije početka izvedbe temelja, da se ležajna ploha temelja ne bi raskvasila. Dno iskopa odnosno temelja mora se nalaziti na nosivom tlu bez obzira na projektiranu dubinu temelja.</t>
  </si>
  <si>
    <t>Ukoliko izvođač prilikom iskopa naiđe na bilo kakve predmete, objekte ili instalacije, dužan je na tom mjestu obustaviti radove i o tome obavijestiti investitora i nadzornog inženjera.</t>
  </si>
  <si>
    <t>Iskopani materijal treba odlagati na dovoljnom odstojanju od ruba iskopa, da ne dođe do zarušavanja.</t>
  </si>
  <si>
    <t>Podupiranja, razupiranja, zaštita iskopa i crpljenja/odvodnja oborinskih voda obuhvaćena su jediničnim cijenama.</t>
  </si>
  <si>
    <t>Potrebna građa za podupiranje mora biti pripremljena na gradilištu prije početka iskopa.</t>
  </si>
  <si>
    <t>Ako se iskopane jame oštete, odrone ili zatrpaju nepažnjom ili uslijed nedovoljnog podupiranja, izvođač ih je dužan dovesti u ispravno stanje bez posebne naknade.</t>
  </si>
  <si>
    <t>Ukoliko je izvođač otkopao ispod projektom predviđene temeljne ravnine obavezan je bez naknade popuniti tako nastale šupljine mršavim betonom do projektirane kote. Zabranjeno je popunjavanje prekopa nasipom šljunka.</t>
  </si>
  <si>
    <t>Količine iskopa, transporta i nasipa zemlje obračunavaju se prema sraslom stanju tla. Ukoliko troškovničkom stavkom nije drugačije navedeno odvoz zemlje uključuje transport na gradsku planirku.</t>
  </si>
  <si>
    <t>Klasifikacija materijala (kategorije tla) prema otporu kopanju:</t>
  </si>
  <si>
    <t>Kategorije zemljišta s obzirom na zemljane radove i građevinske norme:</t>
  </si>
  <si>
    <r>
      <t>A kategorija</t>
    </r>
    <r>
      <rPr>
        <sz val="8"/>
        <rFont val="Arial"/>
        <family val="2"/>
        <charset val="238"/>
      </rPr>
      <t xml:space="preserve"> – ubrajaju se čvrsti materijali u kojima je potrebno miniranje cijelog iskopa. Ovoj skupini pripadaju sve vrste čvrstih i zdravih stijena /eruptivne, metamorfne i sedimentne/ uključujući i moguće tanje slojeve rastresitog materijala kao i tla sa više od 50% kamena samaca većih od 0,5 m3 za čiji je iskop potrebno miniranje.</t>
    </r>
  </si>
  <si>
    <r>
      <t>B kategorija</t>
    </r>
    <r>
      <rPr>
        <sz val="8"/>
        <rFont val="Arial"/>
        <family val="2"/>
        <charset val="238"/>
      </rPr>
      <t xml:space="preserve"> – ubrajaju se polučvrsta kamena tla gdje je potrebno djelomično miniranje, a ostali dio iskopa obavlja se izravnim strojnim radom. Toj skupini pripadaju homogani lapor, flišni materijali,trošni pješčenjaci, mješavina lapora i pješčenjaka, većina dolomita, sve vrste škriljaca, zdrobljeni vapnenci, raspadnute stijene na površini, neki konglomerati i slični materijali.</t>
    </r>
  </si>
  <si>
    <r>
      <t>C kategorija</t>
    </r>
    <r>
      <rPr>
        <sz val="8"/>
        <rFont val="Arial"/>
        <family val="2"/>
        <charset val="238"/>
      </rPr>
      <t xml:space="preserve"> – ubrajaju se svi materijali koje nije potrebno minirati nego se mogu kopati izravno, upotrebom buldožera, bagera ili skrejpera. Ovoj kategoriji pripadaju:</t>
    </r>
  </si>
  <si>
    <t>Bez obzira na pretpostavljenu kategoriju zemljišta, kod troškovničkih stavki za iskope potrebno je definirati jedinične cijene za sve kategorije zemljišta.</t>
  </si>
  <si>
    <r>
      <t>Modul stišljivosti</t>
    </r>
    <r>
      <rPr>
        <sz val="8"/>
        <rFont val="Arial"/>
        <family val="2"/>
        <charset val="238"/>
      </rPr>
      <t xml:space="preserve"> izražava mjeru zbijanja ispitanog materijala pod određenim tlakom. Određuje se upotrebom kružne ploče promjera 300 mm i izražava se u MN/m2.</t>
    </r>
  </si>
  <si>
    <t>Ukoliko troškovničkom stavkom nije drukčije određeno, upotrebljavaju se sljedeći moduli stišljivosti za nasipe i tamponske slojeve:</t>
  </si>
  <si>
    <t>Ukoliko troškovničkom stavkom nije drukčije određeno, Jedinična cijena uključuje:</t>
  </si>
  <si>
    <r>
      <t>-</t>
    </r>
    <r>
      <rPr>
        <sz val="7"/>
        <rFont val="Times New Roman"/>
        <family val="1"/>
        <charset val="238"/>
      </rPr>
      <t xml:space="preserve">   </t>
    </r>
    <r>
      <rPr>
        <sz val="8"/>
        <rFont val="Arial"/>
        <family val="2"/>
        <charset val="238"/>
      </rPr>
      <t>sav rad za iskop (ručni ili strojni);</t>
    </r>
  </si>
  <si>
    <r>
      <t>-</t>
    </r>
    <r>
      <rPr>
        <sz val="7"/>
        <rFont val="Times New Roman"/>
        <family val="1"/>
        <charset val="238"/>
      </rPr>
      <t xml:space="preserve">   </t>
    </r>
    <r>
      <rPr>
        <sz val="8"/>
        <rFont val="Arial"/>
        <family val="2"/>
        <charset val="238"/>
      </rPr>
      <t>potrebne razupore, podupore (osiguranje od urušavanja);</t>
    </r>
  </si>
  <si>
    <r>
      <t>-</t>
    </r>
    <r>
      <rPr>
        <sz val="7"/>
        <rFont val="Times New Roman"/>
        <family val="1"/>
        <charset val="238"/>
      </rPr>
      <t xml:space="preserve">   </t>
    </r>
    <r>
      <rPr>
        <sz val="8"/>
        <rFont val="Arial"/>
        <family val="2"/>
        <charset val="238"/>
      </rPr>
      <t>sva potrebna planiranja (do točnosti ±3 cm), niveliranje i nabijanja površina;</t>
    </r>
  </si>
  <si>
    <r>
      <t>-</t>
    </r>
    <r>
      <rPr>
        <sz val="7"/>
        <rFont val="Times New Roman"/>
        <family val="1"/>
        <charset val="238"/>
      </rPr>
      <t xml:space="preserve">   </t>
    </r>
    <r>
      <rPr>
        <sz val="8"/>
        <rFont val="Arial"/>
        <family val="2"/>
        <charset val="238"/>
      </rPr>
      <t>crpljenje površinske (i)ili procjedne vode;</t>
    </r>
  </si>
  <si>
    <r>
      <t>-</t>
    </r>
    <r>
      <rPr>
        <sz val="7"/>
        <rFont val="Times New Roman"/>
        <family val="1"/>
        <charset val="238"/>
      </rPr>
      <t xml:space="preserve">   </t>
    </r>
    <r>
      <rPr>
        <sz val="8"/>
        <rFont val="Arial"/>
        <family val="2"/>
        <charset val="238"/>
      </rPr>
      <t>zaštitu iskopa od oborinskih voda;</t>
    </r>
  </si>
  <si>
    <r>
      <t>-</t>
    </r>
    <r>
      <rPr>
        <sz val="7"/>
        <rFont val="Times New Roman"/>
        <family val="1"/>
        <charset val="238"/>
      </rPr>
      <t xml:space="preserve">   </t>
    </r>
    <r>
      <rPr>
        <sz val="8"/>
        <rFont val="Arial"/>
        <family val="2"/>
        <charset val="238"/>
      </rPr>
      <t>utovar u kamion, prevoz na gradilišnu deponiju i istovar zemlje.</t>
    </r>
  </si>
  <si>
    <r>
      <rPr>
        <b/>
        <sz val="8"/>
        <rFont val="Arial"/>
        <family val="2"/>
        <charset val="238"/>
      </rPr>
      <t>I./II. klasa</t>
    </r>
    <r>
      <rPr>
        <sz val="8"/>
        <rFont val="Arial"/>
        <family val="2"/>
        <charset val="238"/>
      </rPr>
      <t xml:space="preserve"> – pjeskoviti površinski slojevi tla, zemlja nasuta bez zbijanja, humunizirano tlo s korijenjem trave</t>
    </r>
  </si>
  <si>
    <r>
      <rPr>
        <b/>
        <sz val="8"/>
        <rFont val="Arial"/>
        <family val="2"/>
        <charset val="238"/>
      </rPr>
      <t>III. klasa</t>
    </r>
    <r>
      <rPr>
        <sz val="8"/>
        <rFont val="Arial"/>
        <family val="2"/>
        <charset val="238"/>
      </rPr>
      <t xml:space="preserve"> – zemlja s pijeskom, stabilizirani zemljani nasipi, zemlja do 30% kamena, humanizirani slojevi tla s korijenjem šiblja</t>
    </r>
  </si>
  <si>
    <r>
      <rPr>
        <b/>
        <sz val="8"/>
        <rFont val="Arial"/>
        <family val="2"/>
        <charset val="238"/>
      </rPr>
      <t>IV. klasa</t>
    </r>
    <r>
      <rPr>
        <sz val="8"/>
        <rFont val="Arial"/>
        <family val="2"/>
        <charset val="238"/>
      </rPr>
      <t xml:space="preserve"> – tvrdo zbijena isušena zemlja, zemljani materijali s 30-50% kamena, trošni i raspucali kameni materijali, očvrsne žbuke i asfalti, tla s korijenjem visokog drveća, laporovita suha tla</t>
    </r>
  </si>
  <si>
    <r>
      <rPr>
        <b/>
        <sz val="8"/>
        <rFont val="Arial"/>
        <family val="2"/>
        <charset val="238"/>
      </rPr>
      <t>V. klasa</t>
    </r>
    <r>
      <rPr>
        <sz val="8"/>
        <rFont val="Arial"/>
        <family val="2"/>
        <charset val="238"/>
      </rPr>
      <t xml:space="preserve"> – tla s 50-70% nevezanog kamena, raspucale stijene sa zemljanim materijalom, čvrsti beton do C 16/20, tvrdi lapor</t>
    </r>
  </si>
  <si>
    <r>
      <rPr>
        <b/>
        <sz val="8"/>
        <rFont val="Arial"/>
        <family val="2"/>
        <charset val="238"/>
      </rPr>
      <t>VI. klasa</t>
    </r>
    <r>
      <rPr>
        <sz val="8"/>
        <rFont val="Arial"/>
        <family val="2"/>
        <charset val="238"/>
      </rPr>
      <t xml:space="preserve"> – puni neispucani dijelovi kamenog materijala, beton čvrstoće veće od C 25/30, površinski slojevi smrznute zemlje</t>
    </r>
  </si>
  <si>
    <r>
      <rPr>
        <b/>
        <sz val="8"/>
        <rFont val="Arial"/>
        <family val="2"/>
        <charset val="238"/>
      </rPr>
      <t>VII. klasa</t>
    </r>
    <r>
      <rPr>
        <sz val="8"/>
        <rFont val="Arial"/>
        <family val="2"/>
        <charset val="238"/>
      </rPr>
      <t xml:space="preserve"> – eruptivne stijene, mulj (mješavina vode, zemlje i kamena tekuće ili plastične konzistencije)</t>
    </r>
  </si>
  <si>
    <r>
      <t>-</t>
    </r>
    <r>
      <rPr>
        <sz val="7"/>
        <rFont val="Times New Roman"/>
        <family val="1"/>
        <charset val="238"/>
      </rPr>
      <t xml:space="preserve">   </t>
    </r>
    <r>
      <rPr>
        <sz val="8"/>
        <rFont val="Arial"/>
        <family val="2"/>
        <charset val="238"/>
      </rPr>
      <t>sitnozrna /vezana/ koherentna tla – gline, prašinaste gline /ilovače/, prašine, pjeskovite prašine i les,</t>
    </r>
  </si>
  <si>
    <r>
      <t>-</t>
    </r>
    <r>
      <rPr>
        <sz val="7"/>
        <rFont val="Times New Roman"/>
        <family val="1"/>
        <charset val="238"/>
      </rPr>
      <t xml:space="preserve">   </t>
    </r>
    <r>
      <rPr>
        <sz val="8"/>
        <rFont val="Arial"/>
        <family val="2"/>
        <charset val="238"/>
      </rPr>
      <t>krupnozrna nevezana /nekoherentna/ tla kao što su pijesak, šljunak odnosno njihove mješavine, prirodne kamene drobine i sl.</t>
    </r>
  </si>
  <si>
    <r>
      <t>-</t>
    </r>
    <r>
      <rPr>
        <sz val="7"/>
        <rFont val="Times New Roman"/>
        <family val="1"/>
        <charset val="238"/>
      </rPr>
      <t xml:space="preserve">   </t>
    </r>
    <r>
      <rPr>
        <sz val="8"/>
        <rFont val="Arial"/>
        <family val="2"/>
        <charset val="238"/>
      </rPr>
      <t>mješovita tla – koja su mješavina krupnozrnih nevezanih i sitnozrnih nevezanih materijala.</t>
    </r>
  </si>
  <si>
    <r>
      <t>-</t>
    </r>
    <r>
      <rPr>
        <sz val="7"/>
        <rFont val="Times New Roman"/>
        <family val="1"/>
        <charset val="238"/>
      </rPr>
      <t xml:space="preserve">   </t>
    </r>
    <r>
      <rPr>
        <sz val="8"/>
        <rFont val="Arial"/>
        <family val="2"/>
        <charset val="238"/>
      </rPr>
      <t>Zemljani nasip, zbijanje posteljice                      min 30 MN/m2</t>
    </r>
  </si>
  <si>
    <r>
      <t>-</t>
    </r>
    <r>
      <rPr>
        <sz val="7"/>
        <rFont val="Times New Roman"/>
        <family val="1"/>
        <charset val="238"/>
      </rPr>
      <t xml:space="preserve">   </t>
    </r>
    <r>
      <rPr>
        <sz val="8"/>
        <rFont val="Arial"/>
        <family val="2"/>
        <charset val="238"/>
      </rPr>
      <t>Kameni / šljunčani nasip, tamponski sloj              40-60 MN/m2</t>
    </r>
  </si>
  <si>
    <r>
      <t>-</t>
    </r>
    <r>
      <rPr>
        <sz val="7"/>
        <rFont val="Times New Roman"/>
        <family val="1"/>
        <charset val="238"/>
      </rPr>
      <t xml:space="preserve">   </t>
    </r>
    <r>
      <rPr>
        <sz val="8"/>
        <rFont val="Arial"/>
        <family val="2"/>
        <charset val="238"/>
      </rPr>
      <t>Kameni / šljunčani nasip – kolne plohe               min 80 MN/m2</t>
    </r>
  </si>
  <si>
    <r>
      <t>-</t>
    </r>
    <r>
      <rPr>
        <sz val="7"/>
        <rFont val="Times New Roman"/>
        <family val="1"/>
        <charset val="238"/>
      </rPr>
      <t xml:space="preserve">   </t>
    </r>
    <r>
      <rPr>
        <sz val="8"/>
        <rFont val="Arial"/>
        <family val="2"/>
        <charset val="238"/>
      </rPr>
      <t>Kameni / šljunčani nasip – pješačke plohe          min 60 MN/m2</t>
    </r>
  </si>
  <si>
    <t>Betonski i armiranobetonski radovi moraju se izvesti prema Tehničkom propisu za građevinske konstrukcije (NN 17/17, 75/20, 7/22) te ostalim važećim propisima. Svi upotrjebljeni materijali za pripremu betona i izvedbu betonskih i armiranobetonskih radova moraju u pogledu kvalitete odgovarati hrvatskim normama na koje upućuje Tehnički propis za građevinske konstrukcije.</t>
  </si>
  <si>
    <r>
      <t xml:space="preserve">Cement </t>
    </r>
    <r>
      <rPr>
        <sz val="8"/>
        <rFont val="Arial"/>
        <family val="2"/>
        <charset val="238"/>
      </rPr>
      <t>za izradu konstrukcija od vidljivog betona treba biti od istog proizvođača, a agregat istog sastava tijekom cijele gradnje da ne bi došlo do promjene boje. Za izradu betona ne smije se upotrijebiti cement koji je na gradilištu bio uskladišten duže od 3 mjeseca, osim ako ispitivanjima nije utvrđeno da u pogledu kvalitete odgovara propisanim uvjetima.</t>
    </r>
  </si>
  <si>
    <r>
      <t>Agregat</t>
    </r>
    <r>
      <rPr>
        <sz val="8"/>
        <rFont val="Arial"/>
        <family val="2"/>
        <charset val="238"/>
      </rPr>
      <t xml:space="preserve"> za beton mora biti prirodni šljunak i pijesak ili agregat dobiven drobljenjem kamena. Osnovne karakteristike koje mora zadovoljiti agregat za beton su sljedeće:</t>
    </r>
  </si>
  <si>
    <r>
      <t>-</t>
    </r>
    <r>
      <rPr>
        <sz val="7"/>
        <rFont val="Times New Roman"/>
        <family val="1"/>
        <charset val="238"/>
      </rPr>
      <t xml:space="preserve">   </t>
    </r>
    <r>
      <rPr>
        <sz val="8"/>
        <rFont val="Arial"/>
        <family val="2"/>
        <charset val="238"/>
      </rPr>
      <t>Maksimalna dimenzija zrna agregata (D) ograničena je na 1/3 dimenzije elemenata koji se betoniraju ili ne veća od najmanjeg razmaka šipki armature u vodoravnom redu. Za pripremu betona može se upotrijebiti samo agregat za koji je atestom potvrđeno da ima svojstva prema Tehničkom propisu za građevinske konstrukcije.</t>
    </r>
  </si>
  <si>
    <r>
      <t>-</t>
    </r>
    <r>
      <rPr>
        <sz val="7"/>
        <rFont val="Times New Roman"/>
        <family val="1"/>
        <charset val="238"/>
      </rPr>
      <t xml:space="preserve">   </t>
    </r>
    <r>
      <rPr>
        <sz val="8"/>
        <rFont val="Arial"/>
        <family val="2"/>
        <charset val="238"/>
      </rPr>
      <t>Granulametrijski sastav mora osigurati povoljnu ugradljivost i kompaktnost betona. izvođač radova dužan je na gradilištu ispitati količinu vrlo finih čestica agregata kao i granulometrijski sastav te ne smije sadržavati organske sastojke niti druge primjese štetne za beton i armaturu.</t>
    </r>
  </si>
  <si>
    <r>
      <t xml:space="preserve">Dodaci betonu /aditivi/ </t>
    </r>
    <r>
      <rPr>
        <sz val="8"/>
        <rFont val="Arial"/>
        <family val="2"/>
        <charset val="238"/>
      </rPr>
      <t>poboljšavaju pojedine osobine betona. Ukoliko je to predviđeno troškovničkom stavkom, izvode se, odnosno upotrebljavaju u svemu prema preporuci i/ili tehničkim listovima proizvođača.</t>
    </r>
  </si>
  <si>
    <t>Prilikom ugradnje betona potrebno je:</t>
  </si>
  <si>
    <r>
      <t>-</t>
    </r>
    <r>
      <rPr>
        <sz val="7"/>
        <rFont val="Times New Roman"/>
        <family val="1"/>
        <charset val="238"/>
      </rPr>
      <t xml:space="preserve">   </t>
    </r>
    <r>
      <rPr>
        <sz val="8"/>
        <rFont val="Arial"/>
        <family val="2"/>
        <charset val="238"/>
      </rPr>
      <t>dobro izvibrirati beton da se izbjegnu šupljine,</t>
    </r>
  </si>
  <si>
    <r>
      <t>-</t>
    </r>
    <r>
      <rPr>
        <sz val="7"/>
        <rFont val="Times New Roman"/>
        <family val="1"/>
        <charset val="238"/>
      </rPr>
      <t xml:space="preserve">   </t>
    </r>
    <r>
      <rPr>
        <sz val="8"/>
        <rFont val="Arial"/>
        <family val="2"/>
        <charset val="238"/>
      </rPr>
      <t>poduzeti mjere za njegovanje betona da bi se izbjeglo oštećivanje površine betona,</t>
    </r>
  </si>
  <si>
    <r>
      <t>-</t>
    </r>
    <r>
      <rPr>
        <sz val="7"/>
        <rFont val="Times New Roman"/>
        <family val="1"/>
        <charset val="238"/>
      </rPr>
      <t xml:space="preserve">   </t>
    </r>
    <r>
      <rPr>
        <sz val="8"/>
        <rFont val="Arial"/>
        <family val="2"/>
        <charset val="238"/>
      </rPr>
      <t>osigurati održavanje vlage u betonu za vrijeme procesa kristalizacije u betonu (koristi se voda iz samog betona),</t>
    </r>
  </si>
  <si>
    <r>
      <t>-</t>
    </r>
    <r>
      <rPr>
        <sz val="7"/>
        <rFont val="Times New Roman"/>
        <family val="1"/>
        <charset val="238"/>
      </rPr>
      <t xml:space="preserve">   </t>
    </r>
    <r>
      <rPr>
        <sz val="8"/>
        <rFont val="Arial"/>
        <family val="2"/>
        <charset val="238"/>
      </rPr>
      <t>predvidjeti prekide betoniranja i obradu pukotina većih od 0,4 mm.</t>
    </r>
  </si>
  <si>
    <t>Sve spojeve, fuge, prekide betoniranja, radne reške, dilatacije i ostale detalje potrebno je riješiti unutar jednog sustava za brtvljenje i sanaciju građevina.</t>
  </si>
  <si>
    <r>
      <t>Voda</t>
    </r>
    <r>
      <rPr>
        <sz val="8"/>
        <rFont val="Arial"/>
        <family val="2"/>
        <charset val="238"/>
      </rPr>
      <t xml:space="preserve"> za piće smatra se pogodnom za izradu betona. Morska voda se ne smije koristiti za pripremu betona u armiranobetonskim konstrukcijama (korozija armature).</t>
    </r>
  </si>
  <si>
    <r>
      <t>Armatura</t>
    </r>
    <r>
      <rPr>
        <sz val="8"/>
        <rFont val="Arial"/>
        <family val="2"/>
        <charset val="238"/>
      </rPr>
      <t xml:space="preserve"> izrađena od čelika za armiranje ugrađuje se u armirano betonsku konstrukciju prema projektu betonske konstrukcije i/ili tehničkoj uputi za ugradnju i uporabu armature, te prema važećim normama. Armatura prije polaganja mora biti očišćena od hrđe i nečistoće. Postavljenu armaturu prije betoniranja pregledava šef gradilišta i nadzorni inženjer te projektant konstrukcije po odluci nadzornog inženjera. Ugrađena armatura obračunava se za glatku i rebrastu armaturu: odvojeno do 12 mm promjera i preko 14 mm u kg, a za mreže po kg i po tipu mreže.</t>
    </r>
  </si>
  <si>
    <t>Beton za izvedbu konstrukcija mora se miješati strojnim putem da bi se osigurala homogenost. Ako je temperatura zraka iznad 20°C beton treba ugraditi u roku 30 minuta ili s dodacima produžiti vrijeme do početka vezanja. Beton treba transportirati na način i pod uvjetima koji sprečavaju segregaciju.</t>
  </si>
  <si>
    <t>Zemljovlažni beton nabijati, a plastični vibrirati (oplatni i igličasti vibrator). Prekid betoniranja kod specifičnih betonskih i armiranobetonskih konstrukcija može se izvesti samo na onim mjestima na kojima je to predviđeno projektnim elaboratom. U slučaju da dođe do prisilnog prekida betoniranja izvođač radova dužan je poduzeti mjere da takav prekid ne utječe štetno na statičke osobine konstrukcije.</t>
  </si>
  <si>
    <t>Svježi beton mora se tijekom transporta, ugradnje kao i u početnom periodu vezanja nakon ugradnje, zaštititi od svih atmosferskih utjecaja (sunca, mraza, vjetra i drugih nepogoda, kao i od nepredviđenih opterećenja i potresa).</t>
  </si>
  <si>
    <t>Svježem betonu ne smije se naknadno dodavati voda. Beton se mora njegovati najmanje 7 dana od dana ugradnje, odnosno dok ugrađeni beton ne postigne barem 70% predviđene čvrstoće. Ako je temperatura okolnog zraka pri ugradnji niža od 5°C onda se beton ne smije ugrađivati osim ako nisu poduzete posebne zaštitne mjere. Završnu površinu ostaviti hrapavu ako opisom stavke nije drugačije propisano.</t>
  </si>
  <si>
    <r>
      <t>Čvrstoća betona</t>
    </r>
    <r>
      <rPr>
        <sz val="8"/>
        <rFont val="Arial"/>
        <family val="2"/>
        <charset val="238"/>
      </rPr>
      <t xml:space="preserve"> određena je projektom konstrukcije. Razred čvrstoće C jest normirana tlačna čvrstoća, koja se određuje na osnovi računa vjerojatnosti i statistike korištenjem rezultata ispitivanja probnih uzoraka u obliku valjka dimenzije 150/300 mm, i kocke stranice 200 mm, pri starosti betona 28 dana.</t>
    </r>
  </si>
  <si>
    <r>
      <t>OBJAŠNJENJE OZNAKE C – f</t>
    </r>
    <r>
      <rPr>
        <vertAlign val="subscript"/>
        <sz val="8"/>
        <rFont val="Arial"/>
        <family val="2"/>
        <charset val="238"/>
      </rPr>
      <t>ck,cyl</t>
    </r>
    <r>
      <rPr>
        <sz val="8"/>
        <rFont val="Arial"/>
        <family val="2"/>
        <charset val="238"/>
      </rPr>
      <t xml:space="preserve"> / f</t>
    </r>
    <r>
      <rPr>
        <vertAlign val="subscript"/>
        <sz val="8"/>
        <rFont val="Arial"/>
        <family val="2"/>
        <charset val="238"/>
      </rPr>
      <t>ck,cube</t>
    </r>
  </si>
  <si>
    <t>C – klasa betona (razred tlačne čvrstoće betona)</t>
  </si>
  <si>
    <r>
      <t>f</t>
    </r>
    <r>
      <rPr>
        <vertAlign val="subscript"/>
        <sz val="8"/>
        <rFont val="Arial"/>
        <family val="2"/>
        <charset val="238"/>
      </rPr>
      <t>ck,cyl</t>
    </r>
    <r>
      <rPr>
        <sz val="8"/>
        <rFont val="Arial"/>
        <family val="2"/>
        <charset val="238"/>
      </rPr>
      <t xml:space="preserve"> = normirana karakteristična tlačna čvrstoća betona dobivena ispitivanjem valjka dim.150/300 mm u N/mm2</t>
    </r>
  </si>
  <si>
    <r>
      <t>f</t>
    </r>
    <r>
      <rPr>
        <vertAlign val="subscript"/>
        <sz val="8"/>
        <rFont val="Arial"/>
        <family val="2"/>
        <charset val="238"/>
      </rPr>
      <t>ck,cube</t>
    </r>
    <r>
      <rPr>
        <sz val="8"/>
        <rFont val="Arial"/>
        <family val="2"/>
        <charset val="238"/>
      </rPr>
      <t xml:space="preserve"> = normirana karakteristična tlačna čvrstoća betona dobivena ispitivanjem kocke dim.200 mm u N/mm2</t>
    </r>
  </si>
  <si>
    <t>Osim oznake razreda čvrstoće u projektu se mogu tražiti i posebni zahtjevi za druge karakteristike betona: razred izloženosti (X0), razred konzistencije (S), razred sadržaja klorida (Cl ) i razred prema maximalnom zrnu (D max).</t>
  </si>
  <si>
    <r>
      <t>Najmanja količina cementa za izradu armiranog betona je 250 kg/m</t>
    </r>
    <r>
      <rPr>
        <sz val="7"/>
        <rFont val="Arial"/>
        <family val="2"/>
        <charset val="238"/>
      </rPr>
      <t xml:space="preserve">3 </t>
    </r>
    <r>
      <rPr>
        <sz val="8"/>
        <rFont val="Arial"/>
        <family val="2"/>
        <charset val="238"/>
      </rPr>
      <t>ugrađenog betona. Ako je beton izložen atmosferskim utjecajima minimalna količina cementa je 300 kg/m</t>
    </r>
    <r>
      <rPr>
        <sz val="7"/>
        <rFont val="Arial"/>
        <family val="2"/>
        <charset val="238"/>
      </rPr>
      <t xml:space="preserve">3 </t>
    </r>
    <r>
      <rPr>
        <sz val="8"/>
        <rFont val="Arial"/>
        <family val="2"/>
        <charset val="238"/>
      </rPr>
      <t>ugrađenog betona.</t>
    </r>
  </si>
  <si>
    <t>Količina vode treba biti tolika da se, s obzirom na uvjete ugrađivanja, beton dobro zbije. Zbog toga je potrebno stalno kontrolirati vodocementni faktor mjerenjem i provjeravanjem konzistencije betona.</t>
  </si>
  <si>
    <t>U toku ugradnje armirano betonske konstrukcije potrebno je uzimati uzorke betona koji se dostavljaju u ovlašteni laboratorij radi atestiranja. Uzorci betona uzeti u tvornici betona nisu relevantni zbog mogućnosti da se naknadnim dodavanjem vode zbog potrebe transporta smanji čvrstoća.</t>
  </si>
  <si>
    <t>Tlačna čvrstoća betona određena je projektom, odnosno statičkim proračunom.</t>
  </si>
  <si>
    <t>Kod montažnih (predgotovljenih) betonskih konstrukcija kvaliteta betonskih spojeva mora biti najmanje iste kvalitete kao i betonskih elemenata koji se spajaju. Montažni elementi moraju biti uskladišteni i transportirani tako da se spriječi pretjerano naprezanje ili oštećenje. Svi napukli elementi moraju se odstraniti. Za vrijeme montaže elementi se moraju povezati i poduprijeti.</t>
  </si>
  <si>
    <t>Za polumontažne stropove (omnia ploče, fert gredice i ispune, prednapregnute gredice i ispune i sl.) osigurati podupiranje ploča odnosno gredica prema uputama proizvođača. Armaturu, beton tlačne ploče i rebra za ukrutu izvesti prema statičkom proračunu.</t>
  </si>
  <si>
    <t>Skela i oplata moraju imati takvu sigurnost i krutost da bez štetnih deformacija mogu primati opterećenje i utjecaje koji nastaju tijekom izvedbe radova. One moraju biti izvedene tako da se osigura puna sigurnost radnika i sredstava za rad kao i sigurnost prolaznika, prometa, susjednih objekata i okoline.</t>
  </si>
  <si>
    <t>Prije betoniranja drvenu oplatu treba dobro očistiti, nakvasiti, a glatku namazati uljem. Isto tako treba provjeriti dimenzije i kvalitetu izrade. Oplata se smije skinuti tek nakon što ugrađeni beton dobije odgovarajuću čvrstoću, po nalogu nadzornog inženjera. Skidanje oplata treba raditi pažljivo da ne bi došlo do oštećenja konstrukcije, a naročito tankih armiranobetonskih elemenata (nadvoja sa zubom, bangera, ograda i sl.).</t>
  </si>
  <si>
    <t>Oplata se skida kada beton postigne određeni postotak projektirane čvrstoće. Za tlačno opterećene (vertikalne) konstruktivne elemente (zidovi, stupovi) oplata se može skidati kada se postigne minimalno 30% projektirane čvrstoće, odnosno do 3 dana od ugradnje betona. Za pretežno vlačno opterećene (horizontalne) konstruktivne elemente (stropne ploče, grede i stupovi izloženi torziji) oplata se skida kada se postigne 70% predviđene čvrstoće, odnosno oko 7 dana od ugradnje betona.</t>
  </si>
  <si>
    <t>Prije početka radova potrebno je u prisutnosti nadzornog inženjera odrediti relativnu visinsku kotu +/-0.00.</t>
  </si>
  <si>
    <t>Jedinična cijena sadrži:</t>
  </si>
  <si>
    <r>
      <t>-</t>
    </r>
    <r>
      <rPr>
        <sz val="7"/>
        <rFont val="Times New Roman"/>
        <family val="1"/>
        <charset val="238"/>
      </rPr>
      <t xml:space="preserve">   </t>
    </r>
    <r>
      <rPr>
        <sz val="8"/>
        <rFont val="Arial"/>
        <family val="2"/>
        <charset val="238"/>
      </rPr>
      <t>dobavu i transport betona,</t>
    </r>
  </si>
  <si>
    <r>
      <t>-</t>
    </r>
    <r>
      <rPr>
        <sz val="7"/>
        <rFont val="Times New Roman"/>
        <family val="1"/>
        <charset val="238"/>
      </rPr>
      <t xml:space="preserve">   </t>
    </r>
    <r>
      <rPr>
        <sz val="8"/>
        <rFont val="Arial"/>
        <family val="2"/>
        <charset val="238"/>
      </rPr>
      <t>ugradbu betona u konstrukciju i zaštitu,</t>
    </r>
  </si>
  <si>
    <r>
      <t>-</t>
    </r>
    <r>
      <rPr>
        <sz val="7"/>
        <rFont val="Times New Roman"/>
        <family val="1"/>
        <charset val="238"/>
      </rPr>
      <t xml:space="preserve">   </t>
    </r>
    <r>
      <rPr>
        <sz val="8"/>
        <rFont val="Arial"/>
        <family val="2"/>
        <charset val="238"/>
      </rPr>
      <t>kompletnu oplatu i podupiranja uključivo s montažom, demontažom i čišćenjem istih,</t>
    </r>
  </si>
  <si>
    <r>
      <t>-</t>
    </r>
    <r>
      <rPr>
        <sz val="7"/>
        <rFont val="Times New Roman"/>
        <family val="1"/>
        <charset val="238"/>
      </rPr>
      <t xml:space="preserve">   </t>
    </r>
    <r>
      <rPr>
        <sz val="8"/>
        <rFont val="Arial"/>
        <family val="2"/>
        <charset val="238"/>
      </rPr>
      <t>postavu i skidanje radne skele,</t>
    </r>
  </si>
  <si>
    <r>
      <t>-</t>
    </r>
    <r>
      <rPr>
        <sz val="7"/>
        <rFont val="Times New Roman"/>
        <family val="1"/>
        <charset val="238"/>
      </rPr>
      <t xml:space="preserve">   </t>
    </r>
    <r>
      <rPr>
        <sz val="8"/>
        <rFont val="Arial"/>
        <family val="2"/>
        <charset val="238"/>
      </rPr>
      <t>sve posredne i neposredne troškove za rad, materijal, alat i građevinske strojeve,</t>
    </r>
  </si>
  <si>
    <r>
      <t>-</t>
    </r>
    <r>
      <rPr>
        <sz val="7"/>
        <rFont val="Times New Roman"/>
        <family val="1"/>
        <charset val="238"/>
      </rPr>
      <t xml:space="preserve">   </t>
    </r>
    <r>
      <rPr>
        <sz val="8"/>
        <rFont val="Arial"/>
        <family val="2"/>
        <charset val="238"/>
      </rPr>
      <t>sve transporte,</t>
    </r>
  </si>
  <si>
    <r>
      <t>-</t>
    </r>
    <r>
      <rPr>
        <sz val="7"/>
        <rFont val="Times New Roman"/>
        <family val="1"/>
        <charset val="238"/>
      </rPr>
      <t xml:space="preserve">   </t>
    </r>
    <r>
      <rPr>
        <sz val="8"/>
        <rFont val="Arial"/>
        <family val="2"/>
        <charset val="238"/>
      </rPr>
      <t>čišćenje tijekom rada,</t>
    </r>
  </si>
  <si>
    <r>
      <t>-</t>
    </r>
    <r>
      <rPr>
        <sz val="7"/>
        <rFont val="Times New Roman"/>
        <family val="1"/>
        <charset val="238"/>
      </rPr>
      <t xml:space="preserve">   </t>
    </r>
    <r>
      <rPr>
        <sz val="8"/>
        <rFont val="Arial"/>
        <family val="2"/>
        <charset val="238"/>
      </rPr>
      <t>odvoz i zbrinjavanje smeća, te završno čišćenje prije primopredaje radova,</t>
    </r>
  </si>
  <si>
    <r>
      <t>-</t>
    </r>
    <r>
      <rPr>
        <sz val="7"/>
        <rFont val="Times New Roman"/>
        <family val="1"/>
        <charset val="238"/>
      </rPr>
      <t xml:space="preserve">   </t>
    </r>
    <r>
      <rPr>
        <sz val="8"/>
        <rFont val="Arial"/>
        <family val="2"/>
        <charset val="238"/>
      </rPr>
      <t>nadoknadu eventualne štete nastale nepažnjom na svojim ili tuđim radovima,</t>
    </r>
  </si>
  <si>
    <r>
      <t>-</t>
    </r>
    <r>
      <rPr>
        <sz val="7"/>
        <rFont val="Times New Roman"/>
        <family val="1"/>
        <charset val="238"/>
      </rPr>
      <t xml:space="preserve">   </t>
    </r>
    <r>
      <rPr>
        <sz val="8"/>
        <rFont val="Arial"/>
        <family val="2"/>
        <charset val="238"/>
      </rPr>
      <t>usklađenje organizacije rada s operativnim planom,</t>
    </r>
  </si>
  <si>
    <r>
      <t>-</t>
    </r>
    <r>
      <rPr>
        <sz val="7"/>
        <rFont val="Times New Roman"/>
        <family val="1"/>
        <charset val="238"/>
      </rPr>
      <t xml:space="preserve">   </t>
    </r>
    <r>
      <rPr>
        <sz val="8"/>
        <rFont val="Arial"/>
        <family val="2"/>
        <charset val="238"/>
      </rPr>
      <t>popravak eventualnih oštećenja nakon skidanja oplate (zaglađivanje, brušenje, kitanje...).</t>
    </r>
  </si>
  <si>
    <t>Betonsko željezo specificirano je u zasebnoj stavci.</t>
  </si>
  <si>
    <t>Obračun je po m3 izvedene betonske konstrukcije u funkciji.</t>
  </si>
  <si>
    <t>Završna obrada svih betonskih elemenata koji ostaju vidljivi u interijeru do ravne površine bez utora, istaka i nesavršenosti uračunata je u cijenu stavke. Izvedba svih dilatacija i padova uračunata je u cijenu stavke. Svi prodori, šlicevi, utori i profilacije betona uračunati su u cijenu stavke. Sve usuglasiti s nadzornim inženjerom.</t>
  </si>
  <si>
    <t>Posebnu pažnju posvetiti pripremi oplate i to:</t>
  </si>
  <si>
    <t>a - oplata izvedena od tipskih složivih elemenata, sa ugrađenim trokutastim letvicama u uglovima (nema oštrog ruba). Oplatu premazati oplatinom ili sl. premazom.</t>
  </si>
  <si>
    <t>b - oplatu ukrutiti tipskim elementima prema uputama proizvođača, te u pravilnim razmacima postaviti distancere.</t>
  </si>
  <si>
    <t>c - fuge oplate zadihtati da ne dođe do "iscjetka" te sve ravnomjerno vibrirati.</t>
  </si>
  <si>
    <t>Za sve betone izvođač se obavezuje izraditi Projekt betona u kome će tehnolog betona definirati recepturu betona, način ugradnje i njegu betona.</t>
  </si>
  <si>
    <t>RAZRED          ČVRSTOĆA</t>
  </si>
  <si>
    <t>C 35/45            45 N/mm2</t>
  </si>
  <si>
    <t>C 30/37            37 N/mm2</t>
  </si>
  <si>
    <t>C 25/30            30 N/mm2</t>
  </si>
  <si>
    <t>C 20/25            25 N/mm2</t>
  </si>
  <si>
    <t>C 16/20            20 N/mm2</t>
  </si>
  <si>
    <t>C 12/15            15 N/mm2</t>
  </si>
  <si>
    <t>C 8/10              10 N/mm2</t>
  </si>
  <si>
    <t>Tlačna čvrstoća betona ispituje se na kockama brida 20 cm koje su čuvane u vodi ili najmanje u 95%‐tnoj relativnoj vlazi, pri temperaturi 20°C ± 3°C.</t>
  </si>
  <si>
    <t>Karakteristična tlačna čvrstoća jest vrijednost ispod koje se može očekivati najviše 5% svih tlačnih čvrstoća ispitanog betona (5%‐tni fraktil).</t>
  </si>
  <si>
    <t>Zidarski radovi izvode se prema Tehničkom propisu za građevinske konstrukcije (NN 17/17, 75/20, 7/22) i Tehničkom propisu o građevnim proizvodima (NN 35/18, 104/19).</t>
  </si>
  <si>
    <t>Prilikom izvođenja zidova zgrada izvođač se mora pridržavati slijedećih mjera:</t>
  </si>
  <si>
    <r>
      <t>-</t>
    </r>
    <r>
      <rPr>
        <sz val="7"/>
        <rFont val="Times New Roman"/>
        <family val="1"/>
        <charset val="238"/>
      </rPr>
      <t xml:space="preserve">   </t>
    </r>
    <r>
      <rPr>
        <sz val="8"/>
        <rFont val="Arial"/>
        <family val="2"/>
        <charset val="238"/>
      </rPr>
      <t>zidanje se mora izvoditi s pravilnim zidarskim vezovima, a preklop mora iznositi najmanje jednu četvrtinu dužine zidnog elementa,</t>
    </r>
  </si>
  <si>
    <r>
      <t>-</t>
    </r>
    <r>
      <rPr>
        <sz val="7"/>
        <rFont val="Times New Roman"/>
        <family val="1"/>
        <charset val="238"/>
      </rPr>
      <t xml:space="preserve">   </t>
    </r>
    <r>
      <rPr>
        <sz val="8"/>
        <rFont val="Arial"/>
        <family val="2"/>
        <charset val="238"/>
      </rPr>
      <t>debljina ležajnica ne smije biti veća od 15 mm, a širina sudarnica ne smije biti manja od 10 mm niti veća od 15 mm,</t>
    </r>
  </si>
  <si>
    <r>
      <t>-</t>
    </r>
    <r>
      <rPr>
        <sz val="7"/>
        <rFont val="Times New Roman"/>
        <family val="1"/>
        <charset val="238"/>
      </rPr>
      <t xml:space="preserve">   </t>
    </r>
    <r>
      <rPr>
        <sz val="8"/>
        <rFont val="Arial"/>
        <family val="2"/>
        <charset val="238"/>
      </rPr>
      <t>ako se zida za vrijeme zime treba zidove zaštiti od mraza,</t>
    </r>
  </si>
  <si>
    <r>
      <t>-</t>
    </r>
    <r>
      <rPr>
        <sz val="7"/>
        <rFont val="Times New Roman"/>
        <family val="1"/>
        <charset val="238"/>
      </rPr>
      <t xml:space="preserve">   </t>
    </r>
    <r>
      <rPr>
        <sz val="8"/>
        <rFont val="Arial"/>
        <family val="2"/>
        <charset val="238"/>
      </rPr>
      <t>zidovi čije izvođenje nije završeno prije nastupanja zimskih mrazova moraju se zaštiti na odgovarajući način,</t>
    </r>
  </si>
  <si>
    <r>
      <t>-</t>
    </r>
    <r>
      <rPr>
        <sz val="7"/>
        <rFont val="Times New Roman"/>
        <family val="1"/>
        <charset val="238"/>
      </rPr>
      <t xml:space="preserve">   </t>
    </r>
    <r>
      <rPr>
        <sz val="8"/>
        <rFont val="Arial"/>
        <family val="2"/>
        <charset val="238"/>
      </rPr>
      <t>zidanje se izvodi pri temperaturama zraka od +5° do +35° C</t>
    </r>
  </si>
  <si>
    <r>
      <t>-</t>
    </r>
    <r>
      <rPr>
        <sz val="7"/>
        <rFont val="Times New Roman"/>
        <family val="1"/>
        <charset val="238"/>
      </rPr>
      <t xml:space="preserve">   </t>
    </r>
    <r>
      <rPr>
        <sz val="8"/>
        <rFont val="Arial"/>
        <family val="2"/>
        <charset val="238"/>
      </rPr>
      <t>svako naknadno bušenje ili izrada užljebina u zidovima zgrade koje nije bilo predviđeno projektom, može se izvoditi samo ako je prethodnim statičkim proračunom utvrđeno da nosivost zida poslije tog bušenja odnosno izrade žlijeba nije manja od propisane nosivosti,</t>
    </r>
  </si>
  <si>
    <r>
      <t>-</t>
    </r>
    <r>
      <rPr>
        <sz val="7"/>
        <rFont val="Times New Roman"/>
        <family val="1"/>
        <charset val="238"/>
      </rPr>
      <t xml:space="preserve">   </t>
    </r>
    <r>
      <rPr>
        <sz val="8"/>
        <rFont val="Arial"/>
        <family val="2"/>
        <charset val="238"/>
      </rPr>
      <t>poprečni i uzdužni zidovi moraju na spoju biti međusobno povezani zidarskim vezom, tj. za pregradne zidove treba ispustiti zupce u masivnom zidu na svaki drugi red za 1/2 opeke,</t>
    </r>
  </si>
  <si>
    <r>
      <t>-</t>
    </r>
    <r>
      <rPr>
        <sz val="7"/>
        <rFont val="Times New Roman"/>
        <family val="1"/>
        <charset val="238"/>
      </rPr>
      <t xml:space="preserve">   </t>
    </r>
    <r>
      <rPr>
        <sz val="8"/>
        <rFont val="Arial"/>
        <family val="2"/>
        <charset val="238"/>
      </rPr>
      <t>zidove uz vertikalni serklaž također zupčasto izvesti,</t>
    </r>
  </si>
  <si>
    <r>
      <t>-</t>
    </r>
    <r>
      <rPr>
        <sz val="7"/>
        <rFont val="Times New Roman"/>
        <family val="1"/>
        <charset val="238"/>
      </rPr>
      <t xml:space="preserve">   </t>
    </r>
    <r>
      <rPr>
        <sz val="8"/>
        <rFont val="Arial"/>
        <family val="2"/>
        <charset val="238"/>
      </rPr>
      <t>vanjske fuge ostaviti prazne od 1,5 do 2 cm za vezu žbuke prigodom žbukanja zidova,</t>
    </r>
  </si>
  <si>
    <r>
      <t>-</t>
    </r>
    <r>
      <rPr>
        <sz val="7"/>
        <rFont val="Times New Roman"/>
        <family val="1"/>
        <charset val="238"/>
      </rPr>
      <t xml:space="preserve">   </t>
    </r>
    <r>
      <rPr>
        <sz val="8"/>
        <rFont val="Arial"/>
        <family val="2"/>
        <charset val="238"/>
      </rPr>
      <t>za vrijeme zidanja opeku vlažiti vodom, a pri zidanju cementnim mortom opeka mora ležati u vodi neposredno prije zidanja,</t>
    </r>
  </si>
  <si>
    <r>
      <t>-</t>
    </r>
    <r>
      <rPr>
        <sz val="7"/>
        <rFont val="Times New Roman"/>
        <family val="1"/>
        <charset val="238"/>
      </rPr>
      <t xml:space="preserve">   </t>
    </r>
    <r>
      <rPr>
        <sz val="8"/>
        <rFont val="Arial"/>
        <family val="2"/>
        <charset val="238"/>
      </rPr>
      <t>reške dimnjaka i ventilacionih kanala zagladiti,</t>
    </r>
  </si>
  <si>
    <r>
      <t>-</t>
    </r>
    <r>
      <rPr>
        <sz val="7"/>
        <rFont val="Times New Roman"/>
        <family val="1"/>
        <charset val="238"/>
      </rPr>
      <t xml:space="preserve">   </t>
    </r>
    <r>
      <rPr>
        <sz val="8"/>
        <rFont val="Arial"/>
        <family val="2"/>
        <charset val="238"/>
      </rPr>
      <t>prilikom zidanja pravovremeno ostaviti otvore prema zidarskim mjerama, voditi računa o uzidavanju pojedinih građevinskih elemenata, o ostavljanju žljebova za kanalizaciju, za centralno grijanje ako su ucrtani (ne plaća se posebno, ulazi u jediničnu cijenu),</t>
    </r>
  </si>
  <si>
    <r>
      <t>-</t>
    </r>
    <r>
      <rPr>
        <sz val="7"/>
        <rFont val="Times New Roman"/>
        <family val="1"/>
        <charset val="238"/>
      </rPr>
      <t xml:space="preserve">   </t>
    </r>
    <r>
      <rPr>
        <sz val="8"/>
        <rFont val="Arial"/>
        <family val="2"/>
        <charset val="238"/>
      </rPr>
      <t>pri zidanju stupova, dimnjaka i međuprozorskih stupova i ostalih dijelova zidova u drugom mortu (cementnom ili produžnom) zidati po cijeloj visini tj. od oslonca serklaža do nadvoja - eventualno serklaža, a ne samo od parapetnog zida.</t>
    </r>
  </si>
  <si>
    <r>
      <t>-</t>
    </r>
    <r>
      <rPr>
        <sz val="7"/>
        <rFont val="Times New Roman"/>
        <family val="1"/>
        <charset val="238"/>
      </rPr>
      <t xml:space="preserve">   </t>
    </r>
    <r>
      <rPr>
        <sz val="8"/>
        <rFont val="Arial"/>
        <family val="2"/>
        <charset val="238"/>
      </rPr>
      <t>sav rad, uključivo prijenos, alat i strojevi,</t>
    </r>
  </si>
  <si>
    <r>
      <t>-</t>
    </r>
    <r>
      <rPr>
        <sz val="7"/>
        <rFont val="Times New Roman"/>
        <family val="1"/>
        <charset val="238"/>
      </rPr>
      <t xml:space="preserve">   </t>
    </r>
    <r>
      <rPr>
        <sz val="8"/>
        <rFont val="Arial"/>
        <family val="2"/>
        <charset val="238"/>
      </rPr>
      <t>materijal za zidanje: opeka NF, puna / šuplja / blok opeka, toplinska opeka, dimenzija…, s vertikalnim / horizontalnim šupljinama.../ MO 7,5 / 10 / 15 / 20 / 30, betonski / porobetonski blokovi, klesani / lomljeni kamen, vrsta kamena / dimenzija,</t>
    </r>
  </si>
  <si>
    <r>
      <t>-</t>
    </r>
    <r>
      <rPr>
        <sz val="7"/>
        <rFont val="Times New Roman"/>
        <family val="1"/>
        <charset val="238"/>
      </rPr>
      <t xml:space="preserve">   </t>
    </r>
    <r>
      <rPr>
        <sz val="8"/>
        <rFont val="Arial"/>
        <family val="2"/>
        <charset val="238"/>
      </rPr>
      <t>mort za zidanje produžni / cementni/ vapneni MM 2/5/10/15/20,</t>
    </r>
  </si>
  <si>
    <r>
      <t>-</t>
    </r>
    <r>
      <rPr>
        <sz val="7"/>
        <rFont val="Times New Roman"/>
        <family val="1"/>
        <charset val="238"/>
      </rPr>
      <t xml:space="preserve">   </t>
    </r>
    <r>
      <rPr>
        <sz val="8"/>
        <rFont val="Arial"/>
        <family val="2"/>
        <charset val="238"/>
      </rPr>
      <t>beton C 25/30, glatka oplata i armatura B500A (B500B) horizontalnih / vertikalnih / kosih serklaža,</t>
    </r>
  </si>
  <si>
    <r>
      <t>-</t>
    </r>
    <r>
      <rPr>
        <sz val="7"/>
        <rFont val="Times New Roman"/>
        <family val="1"/>
        <charset val="238"/>
      </rPr>
      <t xml:space="preserve">   </t>
    </r>
    <r>
      <rPr>
        <sz val="8"/>
        <rFont val="Arial"/>
        <family val="2"/>
        <charset val="238"/>
      </rPr>
      <t>montažni nadvoji, komplet sa svim radovima,</t>
    </r>
  </si>
  <si>
    <r>
      <t>-</t>
    </r>
    <r>
      <rPr>
        <sz val="7"/>
        <rFont val="Times New Roman"/>
        <family val="1"/>
        <charset val="238"/>
      </rPr>
      <t xml:space="preserve">   </t>
    </r>
    <r>
      <rPr>
        <sz val="8"/>
        <rFont val="Arial"/>
        <family val="2"/>
        <charset val="238"/>
      </rPr>
      <t>svu potrebnu radnu skelu bez obzira na visinu,</t>
    </r>
  </si>
  <si>
    <r>
      <t>-</t>
    </r>
    <r>
      <rPr>
        <sz val="7"/>
        <rFont val="Times New Roman"/>
        <family val="1"/>
        <charset val="238"/>
      </rPr>
      <t xml:space="preserve">   </t>
    </r>
    <r>
      <rPr>
        <sz val="8"/>
        <rFont val="Arial"/>
        <family val="2"/>
        <charset val="238"/>
      </rPr>
      <t>transportne troškove materijala,</t>
    </r>
  </si>
  <si>
    <r>
      <t>-</t>
    </r>
    <r>
      <rPr>
        <sz val="7"/>
        <rFont val="Times New Roman"/>
        <family val="1"/>
        <charset val="238"/>
      </rPr>
      <t xml:space="preserve">   </t>
    </r>
    <r>
      <rPr>
        <sz val="8"/>
        <rFont val="Arial"/>
        <family val="2"/>
        <charset val="238"/>
      </rPr>
      <t>potrebnu oplatu za zidarske svodove,</t>
    </r>
  </si>
  <si>
    <r>
      <t>-</t>
    </r>
    <r>
      <rPr>
        <sz val="7"/>
        <rFont val="Times New Roman"/>
        <family val="1"/>
        <charset val="238"/>
      </rPr>
      <t xml:space="preserve">   </t>
    </r>
    <r>
      <rPr>
        <sz val="8"/>
        <rFont val="Arial"/>
        <family val="2"/>
        <charset val="238"/>
      </rPr>
      <t>zaštitu zidova od utjecaja vrućine, hladnoće, atmosferskih nepogoda,</t>
    </r>
  </si>
  <si>
    <r>
      <t>-</t>
    </r>
    <r>
      <rPr>
        <sz val="7"/>
        <rFont val="Times New Roman"/>
        <family val="1"/>
        <charset val="238"/>
      </rPr>
      <t xml:space="preserve">   </t>
    </r>
    <r>
      <rPr>
        <sz val="8"/>
        <rFont val="Arial"/>
        <family val="2"/>
        <charset val="238"/>
      </rPr>
      <t>čišćenje prostorija i zidnih površina po završetku zidanja s odvozom otpada.</t>
    </r>
  </si>
  <si>
    <t>Sve izolaterske radove izvođač treba izvoditi prema Tehničkom propisu o racionalnoj upotrebi energije i toplinskoj zaštiti u zgradama (NN 128/15, 70/18, 73/18-ispravak, 86/18-ispravak, 102/20) i Pravilniku o ocjenjivanju sukladnosti, ispravama o sukladnosti i označavanju građevinskih proizvoda (NN 103/08, 147/09, 87/10, 129/11, 118/19).</t>
  </si>
  <si>
    <t>Hidroizolacije na bazi bitumena</t>
  </si>
  <si>
    <t>Izolacionu ljepenku i ostale vrste izolacionih traka i ploča treba rezati ravno i pravokutno. Zaderani i krpani komadi isključeni su od ugradbe. Svi preklopi moraju biti najmanje 10 cm široki i lijepljeni bitumenom – hladnom bitumenskom masom ili vrućom bitumenskom izolacionom masom. Kod polaganja dvaju ili više slojeva izolacionih traka ili ploča preklopi ne smiju ležati jedan na drugom već moraju biti pomaknuti.</t>
  </si>
  <si>
    <t>Kod hidroizolacije zidova ljepenka treba na svaku stranu zida imati prehvat širine od 10 cm, koji treba spojiti s horizontalnom izolacijom podova. Površine na koje se polaže izolacija, trebaju biti posve ravne, suhe, očišćene od prašine i nečistoće i dovoljno glatke, da izolacija dobro prianja. Izolacija treba prilegnuti na površinu ravno, bez nabora i mjehura.</t>
  </si>
  <si>
    <t>Posebnu pažnju obratiti na zaštitu od požara kod rada s vrućim bitumenskim premazima i varenim ljepenkama zbog velike zapaljivosti bitumena. U slučaju požara gasiti pijeskom ili pjenom. Gašenje vodom je opasno zbog prskanja vrelog bitumena.</t>
  </si>
  <si>
    <t>Hidroizolacije polimernim sintetskim trakama (membrane)</t>
  </si>
  <si>
    <t>Izvode se u trakama prema uputama odabranog proizvođača: slobodno položene ili mehanički učvršćene s preklopima i zavarivanjem vrućim zrakom.</t>
  </si>
  <si>
    <t>Površina na koju se polažu izolacione trake mora biti očišćena i suha, maksimalne vlage koju propisuje pro. Preklopi lijepljeni (elastomeri) ili zavareni vrućim zrakom (termoplasti).Također je moguće kemijsko zavarivanje po rubu trake. Svi detalji spojeva, preklopa, fazonski komadi te mehanička spojna sredstva moraju se ugrađivati uz striktno pridržavanje uputa odabranog proizvođača.</t>
  </si>
  <si>
    <t>Hidroizolacije na bazi silikata (penetrirajući premazi)</t>
  </si>
  <si>
    <t>Ove hidroizolacije se nanose neposredno nakon vezanja betona, odnosno nakon skidanja oplate. Vlažnost i kiselost betonske podloge treba izvođač provjeriti i uskladiti recepturu premaza sa kvalitetom podloge. Onečišćene podloge (zemlja, ulje i sl.) čistiti mehanički i vodom te sredstvima koja propisuje i dozvoljava pro premaza. Broj i način nanošenja premaza prema uputama proizvođača.</t>
  </si>
  <si>
    <t>Spoj horizontalne i vertikalne izolacije izvoditi s bubrećim kitovima, nakon izvedbe oba premaza.</t>
  </si>
  <si>
    <t>Hidroizolacije na bazi bentonita</t>
  </si>
  <si>
    <t>Slobodno se polaže u rolama na suhu ili vlažnu podlogu, čak i na zemlju ili uvaljani šljunak, s preklopima min. 10 cm. Oštećene trake ne koristiti jer postoji mogućnost osipanja sloja natrij bentonita, a time i gubljenja svojstava. Prilikom ugradnje pridržavati se uputa proizvođača.</t>
  </si>
  <si>
    <t>Poliuretanski premazi i Polimercementni namazi</t>
  </si>
  <si>
    <t>Sve spojeve, fuge, prekide betoniranja, radne reške, dilatacije i ostale detalje potrebno je riješiti unutar jednog sustava za brtvljenje i sanaciju građevina. Prilikom ugradnje pridržavati se uputa proizvođača.</t>
  </si>
  <si>
    <t>Sve ostale hidroizolacije i toplinske izolacije obuhvaćene su u pokrivačkim, limarskim, završnim zidarskim, suhomontažnim i drugim zanatskim radovima.</t>
  </si>
  <si>
    <r>
      <t>-</t>
    </r>
    <r>
      <rPr>
        <sz val="7"/>
        <rFont val="Times New Roman"/>
        <family val="1"/>
        <charset val="238"/>
      </rPr>
      <t xml:space="preserve">   </t>
    </r>
    <r>
      <rPr>
        <sz val="8"/>
        <rFont val="Arial"/>
        <family val="2"/>
        <charset val="238"/>
      </rPr>
      <t>tehnološku razradu svih detalja,</t>
    </r>
  </si>
  <si>
    <r>
      <t>-</t>
    </r>
    <r>
      <rPr>
        <sz val="7"/>
        <rFont val="Times New Roman"/>
        <family val="1"/>
        <charset val="238"/>
      </rPr>
      <t xml:space="preserve">   </t>
    </r>
    <r>
      <rPr>
        <sz val="8"/>
        <rFont val="Arial"/>
        <family val="2"/>
        <charset val="238"/>
      </rPr>
      <t>pripremu podloga,</t>
    </r>
  </si>
  <si>
    <r>
      <t>-</t>
    </r>
    <r>
      <rPr>
        <sz val="7"/>
        <rFont val="Times New Roman"/>
        <family val="1"/>
        <charset val="238"/>
      </rPr>
      <t xml:space="preserve">   </t>
    </r>
    <r>
      <rPr>
        <sz val="8"/>
        <rFont val="Arial"/>
        <family val="2"/>
        <charset val="238"/>
      </rPr>
      <t>čišćenje zaprljanih podloga vodom pod tlakom i sredstvima / impregnacijama koja propisuje pro hidroizolacije,</t>
    </r>
  </si>
  <si>
    <r>
      <t>-</t>
    </r>
    <r>
      <rPr>
        <sz val="7"/>
        <rFont val="Times New Roman"/>
        <family val="1"/>
        <charset val="238"/>
      </rPr>
      <t xml:space="preserve">   </t>
    </r>
    <r>
      <rPr>
        <sz val="8"/>
        <rFont val="Arial"/>
        <family val="2"/>
        <charset val="238"/>
      </rPr>
      <t>dobavu i ugradnju svih opisanih materijala i elemenata,</t>
    </r>
  </si>
  <si>
    <r>
      <t>-</t>
    </r>
    <r>
      <rPr>
        <sz val="7"/>
        <rFont val="Times New Roman"/>
        <family val="1"/>
        <charset val="238"/>
      </rPr>
      <t xml:space="preserve">   </t>
    </r>
    <r>
      <rPr>
        <sz val="8"/>
        <rFont val="Arial"/>
        <family val="2"/>
        <charset val="238"/>
      </rPr>
      <t>postavu i skidanje radne skele sa zaštitnom tkaninom,</t>
    </r>
  </si>
  <si>
    <r>
      <t>-</t>
    </r>
    <r>
      <rPr>
        <sz val="7"/>
        <rFont val="Times New Roman"/>
        <family val="1"/>
        <charset val="238"/>
      </rPr>
      <t xml:space="preserve">   </t>
    </r>
    <r>
      <rPr>
        <sz val="8"/>
        <rFont val="Arial"/>
        <family val="2"/>
        <charset val="238"/>
      </rPr>
      <t>odvoz i zbrinjavanje smeća,</t>
    </r>
  </si>
  <si>
    <r>
      <t>-</t>
    </r>
    <r>
      <rPr>
        <sz val="7"/>
        <rFont val="Times New Roman"/>
        <family val="1"/>
        <charset val="238"/>
      </rPr>
      <t xml:space="preserve">   </t>
    </r>
    <r>
      <rPr>
        <sz val="8"/>
        <rFont val="Arial"/>
        <family val="2"/>
        <charset val="238"/>
      </rPr>
      <t>završno čišćenje prije primopredaje radova,</t>
    </r>
  </si>
  <si>
    <r>
      <t>-</t>
    </r>
    <r>
      <rPr>
        <sz val="7"/>
        <rFont val="Times New Roman"/>
        <family val="1"/>
        <charset val="238"/>
      </rPr>
      <t xml:space="preserve">   </t>
    </r>
    <r>
      <rPr>
        <sz val="8"/>
        <rFont val="Arial"/>
        <family val="2"/>
        <charset val="238"/>
      </rPr>
      <t>nadoknadu eventualne štete nastale iz nepažnje na svojim ili tuđim radovima.</t>
    </r>
  </si>
  <si>
    <t>Tesarske radove izvoditi prema Tehničkom propisu za građevinske konstrukcije (NN 17/17, 75/20, 7/22) te preuzetim normama na koje propis upućuje (materijali, spojna sredstva, ljepila, zaštitni premazi, projektiranje, kontrola kvalitete). Pridržavati se normi za konstrukcijsko drvo, normi za nosače na osnovi drva i normi za ploče na osnovi drva, normi za predgotovljene elemente i normi za ljepila za nosive drvene konstrukcije.</t>
  </si>
  <si>
    <t>Drvena konstrukcija je konstrukcija izvedena od konstrukcijskih elemenata od cjelovitog drva i materijala na osnovi drva (na primjer: lamelirano drvo, LVL).</t>
  </si>
  <si>
    <t>Materijal za izvedbu tesarskih konstrukcija je meko drvo četinara (jela, smreka, bor, ariš), II klase, a izuzetno, ako je tako propisano troškovničkom stavkom, drvo polutvrdih i tvrdih liščara (lipa, topola, joha, hrast, bukva, kesten, bagrem, javor) ili egzota (ebanovina, tikovina, mahagonij). Najčešće se drvene konstrukcije koristi II. klasa (obična nosivost). I. klasa ima visoku nosivost, III. klasa ima malu nosivost.</t>
  </si>
  <si>
    <t>Mehanička svojstva drva ovise o smjeru naprezanja. Drvo koristiti tako da su tlačna/vlačna naprezanja u smjeru vlakana. Posmične sile drvo bolje prenosi u smjeru okomitom na smjer vlakana nego paralelno s vlaknima (tesarski vezovi). Modul elastičnosti u smjeru vlakana je 9000 N/mm2 do 12500 N/mm2.</t>
  </si>
  <si>
    <t>Konstrukcijsko (građevno) drvo</t>
  </si>
  <si>
    <t>Proizvodi konstrukcijskog (građevnog) drva su u pravilu pravokutnog poprečnog presjeka – četvrtače, a izuzetno okruglog poprečnog presjeka – oblice i poluoblice. Dimenzije drvene građe (masivno drvo): daske 10 – 40 mm, platice 5 – 10 cm (maksimalna visina presjeka 26 cm), letve 3x5 cm, letvice do 3 cm, gredice do 10x10 cm, grede od 10x10 cm na više s prirastom od 2 cm (maksimalne dimenzije 24 cm). Dužina građe je 2, 3, 4, 5, 6 m, po narudžbi i više.</t>
  </si>
  <si>
    <t>Dozvoljena vlažnost za konstruktivnu drvenu građu iznosi 16-20% osim ako to nije drukčije propisano troškovničkom stavkom.</t>
  </si>
  <si>
    <t>Lijepljeno lamelirano drvo (LLD)</t>
  </si>
  <si>
    <t>Izrađuje se od selektirane piljene smrekovine, blanjane na točnu dimenziju. Dimenzije lamela: max širine 15 – 30 cm i debljine 4 cm. Lamele se međusobno lijepe sintetskim ljepilima (na bazi umjetnih smola). Čvrstoća lijepljenog spoja na posmik iznosi 4,5 – 13 N/mm2 i veća je od čvrstoće prirodnog drveta.</t>
  </si>
  <si>
    <t>Lamelirano drvo može imati do 11% vlažnosti. Njegova uobičajena težina jest 450 kg/m3. Ima protupožarna svojstva prema normi EN 13501 te razred D. Razredi čvrstoće lameliranog drveta su GL24h (u vidljivoj i industrijskoj kvaliteti), GL28c (u vidljivoj i industrijskoj kvaliteti) te GL32h (u vidljivoj kvaliteti).</t>
  </si>
  <si>
    <t>Spojeve konstruktivnih elemenata izvoditi prema projektu i Tehničkim propisima za svaki tip opisane konstrukcije (tesarski spojevi, čavlani spojevi, čvorni limovi, ljepila). Drvena spojna sredstva su: klinovi, pera, čepovi, kladice. Čelična spojna sredstva su: čavli, vijci, svornjaci, skobe, papuče, moždanici, spone, spojne ploče.</t>
  </si>
  <si>
    <t>Izvođač je dužan sam iz nacrta i opisa izračunati potrebnu količinu građe i spojnih sredstava, rada i transporta koji svi ulaze u jediničnu cijenu.</t>
  </si>
  <si>
    <t>Konstrukciju treba izvesti po projektu i detaljima iz nacrta te opisima iz troškovnika. Sav materijal mora biti donesen tesarima u odgovarajućim dimenzijama i količinama. Drvena građa mora biti zdrava i suha i odgovarati tim i ostalim osobinama odredbama standarda za tu vrstu građe. Nikako se ne smiju koristiti elementi manjih dimenzija ili lošije kvalitete od onih traženih projektom. Obrada građe za tesarske radove vrši se pomoću strojeva u pilanama ili na gradilištu. Građu na gradilištu treba zaštititi od vlage odnosno izvesti nadstrešnice za smještaj neobrađene i obrađene građe.</t>
  </si>
  <si>
    <t>Zaštita drvene konstrukcije obuhvaća građevinsko-fizikalne, konstruktivne, organizacijske i kemijske mjere zaštite od atmosferskih djelovanja, djelovanja unutarnje klime, djelovanja procjednih i drugih voda te bioloških i požarnih djelovanja radi očuvanja zahtjeva mehaničke otpornosti i stabilnosti te otpornosti na požar.</t>
  </si>
  <si>
    <t>Građa se isporučuje nezaštićena ukoliko nije opisom pojedine stavke predviđen insekticidni/fungicidni premaz ili dubinska penetracija građe ili drugi dodatni način zaštite.</t>
  </si>
  <si>
    <t>Oplate od dasaka, ukočenih ploča i iverica kao i oplate streha zabata i sl. izvoditi od građe propisane vlažnosti te povezivati nehrđajućim galvanski zaštićenim spojnim sredstvima. Podne oplate od ukočenih ploča, iverica ili dasaka lijepiti na grede, odnosno platice ako je tako zahtijevano projektom konstrukcije.</t>
  </si>
  <si>
    <t>Jedinična cijena uključuje :</t>
  </si>
  <si>
    <r>
      <t>-</t>
    </r>
    <r>
      <rPr>
        <sz val="7"/>
        <rFont val="Times New Roman"/>
        <family val="1"/>
        <charset val="238"/>
      </rPr>
      <t xml:space="preserve">   </t>
    </r>
    <r>
      <rPr>
        <sz val="8"/>
        <rFont val="Arial"/>
        <family val="2"/>
        <charset val="238"/>
      </rPr>
      <t>dobavu materijala, izradu i ugradnju konstrukcije, transporte, skele i podupiranja,</t>
    </r>
  </si>
  <si>
    <r>
      <t>-</t>
    </r>
    <r>
      <rPr>
        <sz val="7"/>
        <rFont val="Times New Roman"/>
        <family val="1"/>
        <charset val="238"/>
      </rPr>
      <t xml:space="preserve">   </t>
    </r>
    <r>
      <rPr>
        <sz val="8"/>
        <rFont val="Arial"/>
        <family val="2"/>
        <charset val="238"/>
      </rPr>
      <t>kontrolu mjera na mjestu ugradnje i izradu radioničkih detalja koje prije izvedbe potpisom prihvaća projektant,</t>
    </r>
  </si>
  <si>
    <r>
      <t>-</t>
    </r>
    <r>
      <rPr>
        <sz val="7"/>
        <rFont val="Times New Roman"/>
        <family val="1"/>
        <charset val="238"/>
      </rPr>
      <t xml:space="preserve">   </t>
    </r>
    <r>
      <rPr>
        <sz val="8"/>
        <rFont val="Arial"/>
        <family val="2"/>
        <charset val="238"/>
      </rPr>
      <t>izradu detalja ugradnje konstrukcije koje prije izvedbe potpisom prihvaća projektant,</t>
    </r>
  </si>
  <si>
    <r>
      <t>-</t>
    </r>
    <r>
      <rPr>
        <sz val="7"/>
        <rFont val="Times New Roman"/>
        <family val="1"/>
        <charset val="238"/>
      </rPr>
      <t xml:space="preserve">   </t>
    </r>
    <r>
      <rPr>
        <sz val="8"/>
        <rFont val="Arial"/>
        <family val="2"/>
        <charset val="238"/>
      </rPr>
      <t>sav spojni materijal koji je zaštićen od korozije galvaniziranjem ili cinčanjem,</t>
    </r>
  </si>
  <si>
    <r>
      <t>-</t>
    </r>
    <r>
      <rPr>
        <sz val="7"/>
        <rFont val="Times New Roman"/>
        <family val="1"/>
        <charset val="238"/>
      </rPr>
      <t xml:space="preserve">   </t>
    </r>
    <r>
      <rPr>
        <sz val="8"/>
        <rFont val="Arial"/>
        <family val="2"/>
        <charset val="238"/>
      </rPr>
      <t>pričvršćenje oplata spiralnim čavlima ili vijcima i vodootpornim ljepilom,</t>
    </r>
  </si>
  <si>
    <r>
      <t>-</t>
    </r>
    <r>
      <rPr>
        <sz val="7"/>
        <rFont val="Times New Roman"/>
        <family val="1"/>
        <charset val="238"/>
      </rPr>
      <t xml:space="preserve">   </t>
    </r>
    <r>
      <rPr>
        <sz val="8"/>
        <rFont val="Arial"/>
        <family val="2"/>
        <charset val="238"/>
      </rPr>
      <t>za rezanu građu – četinjaču II klase sa najviše 20 % tehničke vlage,</t>
    </r>
  </si>
  <si>
    <r>
      <t>-</t>
    </r>
    <r>
      <rPr>
        <sz val="7"/>
        <rFont val="Times New Roman"/>
        <family val="1"/>
        <charset val="238"/>
      </rPr>
      <t xml:space="preserve">   </t>
    </r>
    <r>
      <rPr>
        <sz val="8"/>
        <rFont val="Arial"/>
        <family val="2"/>
        <charset val="238"/>
      </rPr>
      <t>zaštitu sve građe – nove i stare – insekticidnim i fungicidnim premazom nanesenim na sve plohe i osobito na čela,</t>
    </r>
  </si>
  <si>
    <r>
      <t>-</t>
    </r>
    <r>
      <rPr>
        <sz val="7"/>
        <rFont val="Times New Roman"/>
        <family val="1"/>
        <charset val="238"/>
      </rPr>
      <t xml:space="preserve">   </t>
    </r>
    <r>
      <rPr>
        <sz val="8"/>
        <rFont val="Arial"/>
        <family val="2"/>
        <charset val="238"/>
      </rPr>
      <t>zbrinjavanje smeća i ambalaže,</t>
    </r>
  </si>
  <si>
    <t>Metalne konstrukcije izvoditi prema Tehničkom propisu za građevinske konstrukcije (NN 17/17, 75/20, 7/22), te svim važećim hrvatskim normama navedenim u popisu normi u prilozima Tehničkog propisa.</t>
  </si>
  <si>
    <t>Cijenom moraju biti obuhvaćeni svi troškovi vezani na nabavu i izradu (u skladu s projektnom dokumentacijom) kao i svi ostali potrebni (direktni i indirektni) radovi, postupci i materijali neophodni za ispravnu izvedbu i montažu konstrukcije. Tehničkom dokumentacijom – nacrtima i statičkim proračunom predviđena je vrsta i kvaliteta materijala za izradu konstrukcije i veznih sredstava što izvođač mora strogo poštovati. Izvođač radova (izrada konstrukcije i montaža) dužan je prije početka radova na izradi (montaži) predočiti nadzornom inženjeru:</t>
  </si>
  <si>
    <r>
      <t>-</t>
    </r>
    <r>
      <rPr>
        <sz val="7"/>
        <rFont val="Times New Roman"/>
        <family val="1"/>
        <charset val="238"/>
      </rPr>
      <t xml:space="preserve">   </t>
    </r>
    <r>
      <rPr>
        <sz val="8"/>
        <rFont val="Arial"/>
        <family val="2"/>
        <charset val="238"/>
      </rPr>
      <t>planove slijeda zavarivanja s točnim odredbama u pogledu rasporeda i redoslijeda svakog pojedinog vara,</t>
    </r>
  </si>
  <si>
    <r>
      <t>-</t>
    </r>
    <r>
      <rPr>
        <sz val="7"/>
        <rFont val="Times New Roman"/>
        <family val="1"/>
        <charset val="238"/>
      </rPr>
      <t xml:space="preserve">   </t>
    </r>
    <r>
      <rPr>
        <sz val="8"/>
        <rFont val="Arial"/>
        <family val="2"/>
        <charset val="238"/>
      </rPr>
      <t>plan montaže konstrukcije s detaljno razrađenim načinom i slijedom montaže koji mora biti prihvaćen i ovjeren od strane projektanta,</t>
    </r>
  </si>
  <si>
    <r>
      <t>-</t>
    </r>
    <r>
      <rPr>
        <sz val="7"/>
        <rFont val="Times New Roman"/>
        <family val="1"/>
        <charset val="238"/>
      </rPr>
      <t xml:space="preserve">   </t>
    </r>
    <r>
      <rPr>
        <sz val="8"/>
        <rFont val="Arial"/>
        <family val="2"/>
        <charset val="238"/>
      </rPr>
      <t>ateste materijala namijenjenih izradi konstrukcije,</t>
    </r>
  </si>
  <si>
    <r>
      <t>-</t>
    </r>
    <r>
      <rPr>
        <sz val="7"/>
        <rFont val="Times New Roman"/>
        <family val="1"/>
        <charset val="238"/>
      </rPr>
      <t xml:space="preserve">   </t>
    </r>
    <r>
      <rPr>
        <sz val="8"/>
        <rFont val="Arial"/>
        <family val="2"/>
        <charset val="238"/>
      </rPr>
      <t>ateste za spojni materijal (vijci i elektrode za zavarivanje),</t>
    </r>
  </si>
  <si>
    <r>
      <t>-</t>
    </r>
    <r>
      <rPr>
        <sz val="7"/>
        <rFont val="Times New Roman"/>
        <family val="1"/>
        <charset val="238"/>
      </rPr>
      <t xml:space="preserve">   </t>
    </r>
    <r>
      <rPr>
        <sz val="8"/>
        <rFont val="Arial"/>
        <family val="2"/>
        <charset val="238"/>
      </rPr>
      <t>ateste zavarivača koji su radili na izradi čelične konstrukcije, vremenski obnovljene prema propisima.</t>
    </r>
  </si>
  <si>
    <t>Osim navedenog izvođač mora imati:</t>
  </si>
  <si>
    <r>
      <t>-</t>
    </r>
    <r>
      <rPr>
        <sz val="7"/>
        <rFont val="Times New Roman"/>
        <family val="1"/>
        <charset val="238"/>
      </rPr>
      <t xml:space="preserve">   </t>
    </r>
    <r>
      <rPr>
        <sz val="8"/>
        <rFont val="Arial"/>
        <family val="2"/>
        <charset val="238"/>
      </rPr>
      <t>brojeve atesta materijala (osnovnog i spojnog) iz kojeg je svaka pojedina pozicija izrađena,</t>
    </r>
  </si>
  <si>
    <r>
      <t>-</t>
    </r>
    <r>
      <rPr>
        <sz val="7"/>
        <rFont val="Times New Roman"/>
        <family val="1"/>
        <charset val="238"/>
      </rPr>
      <t xml:space="preserve">   </t>
    </r>
    <r>
      <rPr>
        <sz val="8"/>
        <rFont val="Arial"/>
        <family val="2"/>
        <charset val="238"/>
      </rPr>
      <t>oznake varova s brojem atesta elektroda i oznakom zavarivača koji je to zavario.</t>
    </r>
  </si>
  <si>
    <t>Izvođač radova mora dati projekt tehnologije zavarivanja, imajući u vidu raspoloživu opremu i debljine elemenata koji se spajaju, a kao rezultat se moraju pojaviti spojevi čija mehanička svojstva nisu slabija od osnovnog materijala. Naročitu pozornost potrebno je obratiti na žilavost, te na koncentraciju napona uslijed zavarivanja, koji se moraju svesti na neznatne veličine. Tehnološki postupak je dio tehničke dokumentacije i prije početka radioničkih radova mora imati suglasnost projektanta i nadzornog inženjera.</t>
  </si>
  <si>
    <r>
      <t>Kod zavarivačkih radova potrebno je osigurati stalnu kontrolu prije, u toku i nakon izvedenih radova. Površine za zavarivanje moraju biti kvalitetno pripremljene, bez masnoća, hrđe i drugih prljavština. Poslije izvedenih zavarivačkih radova potrebno je obaviti dimenzionalnu i vizualnu kontrolu te ostale kontrole. Prilikom izvođenja zavarivačkih radova potrebno je voditi računa da elementi konstrukcije nakon hlađenja ne poprime neželjeni deformirani oblik. Ne dopušta se zavarivanje na temperaturi nižoj od 0</t>
    </r>
    <r>
      <rPr>
        <vertAlign val="superscript"/>
        <sz val="8"/>
        <rFont val="Arial"/>
        <family val="2"/>
        <charset val="238"/>
      </rPr>
      <t>o</t>
    </r>
    <r>
      <rPr>
        <sz val="8"/>
        <rFont val="Arial"/>
        <family val="2"/>
        <charset val="238"/>
      </rPr>
      <t xml:space="preserve"> C. Za radove koji nakon potpunog sklapanja konstrukcije neće biti vidljivi, potrebno je napisati zapisnik o preuzimanju u trenutku dostupnosti pregledavanju svih dijelova konstrukcije.</t>
    </r>
  </si>
  <si>
    <t>Poslije završenih radioničkih radova izvršiti geometrijsku i ostale dogovorene kontrole, te po potrebi izvršiti probno sklapanje, o čemu je nadzorni inženjer dužan voditi zapisnik i ovjeriti ga.</t>
  </si>
  <si>
    <t>Pri otpremi na gradilište izvođač je dužan ispitati mogućnost transporta s obzirom na gabarite sklopova, kako se konstrukcija ili njeni dijelovi ne bi deformirali prilikom transporta.</t>
  </si>
  <si>
    <t>Skladištenje mora biti tako pripremljeno da konstrukcija ne leži na tlu, već na drvenoj grednoj podlozi i da osigurava jednostavan pristup kod pronalaženja pozicija, njihova dizanja i transporta do mjesta ugradnje.</t>
  </si>
  <si>
    <t>Sve montirane čelične konstrukcije moraju biti uzemljene u skladu sa odgovarajućim dijelom projekta elektroinstalacija. Radovi u vezi uzemljenja obuhvaćeni su troškovnikom u sklopu projekta elektroinstalacija.</t>
  </si>
  <si>
    <r>
      <t>-</t>
    </r>
    <r>
      <rPr>
        <sz val="7"/>
        <rFont val="Times New Roman"/>
        <family val="1"/>
        <charset val="238"/>
      </rPr>
      <t xml:space="preserve">   </t>
    </r>
    <r>
      <rPr>
        <sz val="8"/>
        <rFont val="Arial"/>
        <family val="2"/>
        <charset val="238"/>
      </rPr>
      <t>uzimanje mjera na gradilištu i definiranje ugradbenih dimenzija,</t>
    </r>
  </si>
  <si>
    <r>
      <t>-</t>
    </r>
    <r>
      <rPr>
        <sz val="7"/>
        <rFont val="Times New Roman"/>
        <family val="1"/>
        <charset val="238"/>
      </rPr>
      <t xml:space="preserve">   </t>
    </r>
    <r>
      <rPr>
        <sz val="8"/>
        <rFont val="Arial"/>
        <family val="2"/>
        <charset val="238"/>
      </rPr>
      <t>tehnološku razradu svih detalja s razradom načina spajanja, zaštite od korozije, zaštite od požara,</t>
    </r>
  </si>
  <si>
    <r>
      <t>-</t>
    </r>
    <r>
      <rPr>
        <sz val="7"/>
        <rFont val="Times New Roman"/>
        <family val="1"/>
        <charset val="238"/>
      </rPr>
      <t xml:space="preserve">   </t>
    </r>
    <r>
      <rPr>
        <sz val="8"/>
        <rFont val="Arial"/>
        <family val="2"/>
        <charset val="238"/>
      </rPr>
      <t>izradu radioničkih nacrta</t>
    </r>
  </si>
  <si>
    <r>
      <t>-</t>
    </r>
    <r>
      <rPr>
        <sz val="7"/>
        <rFont val="Times New Roman"/>
        <family val="1"/>
        <charset val="238"/>
      </rPr>
      <t xml:space="preserve">   </t>
    </r>
    <r>
      <rPr>
        <sz val="8"/>
        <rFont val="Arial"/>
        <family val="2"/>
        <charset val="238"/>
      </rPr>
      <t>sav spojni materijal, sidrene ploče, mort za podlijevanje ležaja</t>
    </r>
  </si>
  <si>
    <r>
      <t>-</t>
    </r>
    <r>
      <rPr>
        <sz val="7"/>
        <rFont val="Times New Roman"/>
        <family val="1"/>
        <charset val="238"/>
      </rPr>
      <t xml:space="preserve">   </t>
    </r>
    <r>
      <rPr>
        <sz val="8"/>
        <rFont val="Arial"/>
        <family val="2"/>
        <charset val="238"/>
      </rPr>
      <t>zaštitu od korozije epoksidnim ili poliuretanskim premazom – osim na nalijegajućim plohama spregnutih konstrukcija</t>
    </r>
  </si>
  <si>
    <r>
      <t>-</t>
    </r>
    <r>
      <rPr>
        <sz val="7"/>
        <rFont val="Times New Roman"/>
        <family val="1"/>
        <charset val="238"/>
      </rPr>
      <t xml:space="preserve">   </t>
    </r>
    <r>
      <rPr>
        <sz val="8"/>
        <rFont val="Arial"/>
        <family val="2"/>
        <charset val="238"/>
      </rPr>
      <t>zaštitu od požara ako je predviđena projektom</t>
    </r>
  </si>
  <si>
    <r>
      <t>-</t>
    </r>
    <r>
      <rPr>
        <sz val="7"/>
        <rFont val="Times New Roman"/>
        <family val="1"/>
        <charset val="238"/>
      </rPr>
      <t xml:space="preserve">   </t>
    </r>
    <r>
      <rPr>
        <sz val="8"/>
        <rFont val="Arial"/>
        <family val="2"/>
        <charset val="238"/>
      </rPr>
      <t>projekt montaže konstrukcije koji treba riješiti</t>
    </r>
  </si>
  <si>
    <r>
      <t>-</t>
    </r>
    <r>
      <rPr>
        <sz val="7"/>
        <rFont val="Times New Roman"/>
        <family val="1"/>
        <charset val="238"/>
      </rPr>
      <t xml:space="preserve">   </t>
    </r>
    <r>
      <rPr>
        <sz val="8"/>
        <rFont val="Arial"/>
        <family val="2"/>
        <charset val="238"/>
      </rPr>
      <t>kontrolu kvalitete ležajeva konstrukcije koji se ugrađuju u beton,</t>
    </r>
  </si>
  <si>
    <r>
      <t>-</t>
    </r>
    <r>
      <rPr>
        <sz val="7"/>
        <rFont val="Times New Roman"/>
        <family val="1"/>
        <charset val="238"/>
      </rPr>
      <t xml:space="preserve">   </t>
    </r>
    <r>
      <rPr>
        <sz val="8"/>
        <rFont val="Arial"/>
        <family val="2"/>
        <charset val="238"/>
      </rPr>
      <t>način postave i stabilnost skele (projekt skele),</t>
    </r>
  </si>
  <si>
    <r>
      <t>-</t>
    </r>
    <r>
      <rPr>
        <sz val="7"/>
        <rFont val="Times New Roman"/>
        <family val="1"/>
        <charset val="238"/>
      </rPr>
      <t xml:space="preserve">   </t>
    </r>
    <r>
      <rPr>
        <sz val="8"/>
        <rFont val="Arial"/>
        <family val="2"/>
        <charset val="238"/>
      </rPr>
      <t>stabilnost konstrukcije tijekom montaže i ev. demontažne potpore i zatege,</t>
    </r>
  </si>
  <si>
    <r>
      <t>-</t>
    </r>
    <r>
      <rPr>
        <sz val="7"/>
        <rFont val="Times New Roman"/>
        <family val="1"/>
        <charset val="238"/>
      </rPr>
      <t xml:space="preserve">   </t>
    </r>
    <r>
      <rPr>
        <sz val="8"/>
        <rFont val="Arial"/>
        <family val="2"/>
        <charset val="238"/>
      </rPr>
      <t>način transporta (usklađenje težine montažnih elemenata konstrukcije s nosivošću dizalica i ostalih sredstava transporta),</t>
    </r>
  </si>
  <si>
    <r>
      <t>-</t>
    </r>
    <r>
      <rPr>
        <sz val="7"/>
        <rFont val="Times New Roman"/>
        <family val="1"/>
        <charset val="238"/>
      </rPr>
      <t xml:space="preserve">   </t>
    </r>
    <r>
      <rPr>
        <sz val="8"/>
        <rFont val="Arial"/>
        <family val="2"/>
        <charset val="238"/>
      </rPr>
      <t>plan kontrole geometrijske točnosti izvedbe u svim fazama montaže (geodetska kontrola)</t>
    </r>
  </si>
  <si>
    <r>
      <t>-</t>
    </r>
    <r>
      <rPr>
        <sz val="7"/>
        <rFont val="Times New Roman"/>
        <family val="1"/>
        <charset val="238"/>
      </rPr>
      <t xml:space="preserve">   </t>
    </r>
    <r>
      <rPr>
        <sz val="8"/>
        <rFont val="Arial"/>
        <family val="2"/>
        <charset val="238"/>
      </rPr>
      <t>nosivosti spojeva zavarivanjem izvedenih na gradilištu,</t>
    </r>
  </si>
  <si>
    <r>
      <t>-</t>
    </r>
    <r>
      <rPr>
        <sz val="7"/>
        <rFont val="Times New Roman"/>
        <family val="1"/>
        <charset val="238"/>
      </rPr>
      <t xml:space="preserve">   </t>
    </r>
    <r>
      <rPr>
        <sz val="8"/>
        <rFont val="Arial"/>
        <family val="2"/>
        <charset val="238"/>
      </rPr>
      <t>plan zavarivanja s planom kontrole varova,</t>
    </r>
  </si>
  <si>
    <r>
      <t>-</t>
    </r>
    <r>
      <rPr>
        <sz val="7"/>
        <rFont val="Times New Roman"/>
        <family val="1"/>
        <charset val="238"/>
      </rPr>
      <t xml:space="preserve">   </t>
    </r>
    <r>
      <rPr>
        <sz val="8"/>
        <rFont val="Arial"/>
        <family val="2"/>
        <charset val="238"/>
      </rPr>
      <t>striktnu primjenu mjera zaštite od požara tokom rada,</t>
    </r>
  </si>
  <si>
    <r>
      <t>-</t>
    </r>
    <r>
      <rPr>
        <sz val="7"/>
        <rFont val="Times New Roman"/>
        <family val="1"/>
        <charset val="238"/>
      </rPr>
      <t xml:space="preserve">   </t>
    </r>
    <r>
      <rPr>
        <sz val="8"/>
        <rFont val="Arial"/>
        <family val="2"/>
        <charset val="238"/>
      </rPr>
      <t>čišćenje tokom rada, odvoz i zbrinjavanje smeća, te završno čišćenje prije primopredaje radova,</t>
    </r>
  </si>
  <si>
    <t>Izvođač će pristupiti izvedbi tek nakon što su nadzorni inženjer i projektant potpisom potvrdili radioničke nacrte i tehnološku razradu svih detalja.</t>
  </si>
  <si>
    <t>Svi radovi moraju se izvoditi prema izvedbenoj projektnoj dokumentaciji, a sav upotrjebljeni materijal i finalni građevinski proizvodi moraju odgovarati važećim propisima i HR normama:</t>
  </si>
  <si>
    <r>
      <t>-</t>
    </r>
    <r>
      <rPr>
        <sz val="7"/>
        <rFont val="Times New Roman"/>
        <family val="1"/>
        <charset val="238"/>
      </rPr>
      <t xml:space="preserve">   </t>
    </r>
    <r>
      <rPr>
        <sz val="8"/>
        <rFont val="Arial"/>
        <family val="2"/>
        <charset val="238"/>
      </rPr>
      <t>Tehnički propis o građevnim proizvodima (NN 35/18, 104/19)</t>
    </r>
  </si>
  <si>
    <r>
      <t>-</t>
    </r>
    <r>
      <rPr>
        <sz val="7"/>
        <rFont val="Times New Roman"/>
        <family val="1"/>
        <charset val="238"/>
      </rPr>
      <t xml:space="preserve">   </t>
    </r>
    <r>
      <rPr>
        <sz val="8"/>
        <rFont val="Arial"/>
        <family val="2"/>
        <charset val="238"/>
      </rPr>
      <t>Tehnički uvjeti za izvođenje limarskih radova</t>
    </r>
  </si>
  <si>
    <t>Pokrivanje limom</t>
  </si>
  <si>
    <t>Pri pokrivanju limom stojeći spojevi izvedeni po priklonici moraju biti dvostruki tj. s dva prijevoja visine minimalno 25 mm. Spojevi paralelni sa strehom moraju biti dvostruko savijeni i položeni. Kod ravnih pocinčanih limova (nagib krova ispod 15°) moraju se lemiti 25 mm široki preklopi. Kod bakrenih limova nije dozvoljeno lemljenje. Poprečni spojevi moraju se izvesti kao položeni minimalno 20 mm širine.</t>
  </si>
  <si>
    <t>Valoviti lim za pokrivanje može biti izrađen od cinčanog, pocinčanog / plastificiranog/ ili alu lima minimalne debljine 0,7 mm. Preklop mora biti minimalno 50 mm. Veće krovne uvale moraju se pokrivati kao krovovi. Kod dužina preko 4 m, moraju se izvesti 100 mm široki preklopi.</t>
  </si>
  <si>
    <t>Limeni žljebovi</t>
  </si>
  <si>
    <r>
      <t>Limeni žljebovi imaju ulogu preuzimanja oborinske krovne vode. Veličina žlijeba određuje se tako da na 1m</t>
    </r>
    <r>
      <rPr>
        <vertAlign val="superscript"/>
        <sz val="8"/>
        <rFont val="Arial"/>
        <family val="2"/>
        <charset val="238"/>
      </rPr>
      <t>2</t>
    </r>
    <r>
      <rPr>
        <sz val="8"/>
        <rFont val="Arial"/>
        <family val="2"/>
        <charset val="238"/>
      </rPr>
      <t xml:space="preserve"> tlocrtne površine krova dolazi 0.8-1 cm</t>
    </r>
    <r>
      <rPr>
        <vertAlign val="superscript"/>
        <sz val="8"/>
        <rFont val="Arial"/>
        <family val="2"/>
        <charset val="238"/>
      </rPr>
      <t>2</t>
    </r>
    <r>
      <rPr>
        <sz val="8"/>
        <rFont val="Arial"/>
        <family val="2"/>
        <charset val="238"/>
      </rPr>
      <t xml:space="preserve"> površine poprečnog presjeka žlijeba.</t>
    </r>
  </si>
  <si>
    <t>Vertikalne odvodne cijevi</t>
  </si>
  <si>
    <t>Vertikalne odvodne cijevi služe odvodnji krovne vode u sustav javne odvodnje ili ispuštaju vodu po terenu. Izvode se okrugle ili kvadratne, a spajaju se na žljebove pomoću fazonskih elemenata. Jedinična cijena sadrži i spojna sredstva, nosive kuke, podložne trake, brtvljenja, fazonske komade i slično.</t>
  </si>
  <si>
    <t>Limeni opšavi</t>
  </si>
  <si>
    <t>Limeni opšavi izvode se na spojevima i rubovima krovnih ploha, uz žljebove, na nadozidima i rubovima ravnih krovova, prodorima kroz krovne plohe, klupčicama, podnožjima i slično. Svi linijski limeni elementi obračunavaju se po duljini, uz opis i navođenje razvijene širine. Jedinična cijena sadrži i spojna sredstva, nosive kuke, podložne trake, brtvljenja i slično.</t>
  </si>
  <si>
    <t>Izvođač je dužan prije početka radova:</t>
  </si>
  <si>
    <r>
      <t>-</t>
    </r>
    <r>
      <rPr>
        <sz val="7"/>
        <rFont val="Times New Roman"/>
        <family val="1"/>
        <charset val="238"/>
      </rPr>
      <t xml:space="preserve">   </t>
    </r>
    <r>
      <rPr>
        <sz val="8"/>
        <rFont val="Arial"/>
        <family val="2"/>
        <charset val="238"/>
      </rPr>
      <t>predočiti projektantu detalje izvedbe i savijanja limova, a tek po odobrenju i nakon ovjere istih od strane projektanta može se pristupiti izvedbi radova,</t>
    </r>
  </si>
  <si>
    <r>
      <t>-</t>
    </r>
    <r>
      <rPr>
        <sz val="7"/>
        <rFont val="Times New Roman"/>
        <family val="1"/>
        <charset val="238"/>
      </rPr>
      <t xml:space="preserve">   </t>
    </r>
    <r>
      <rPr>
        <sz val="8"/>
        <rFont val="Arial"/>
        <family val="2"/>
        <charset val="238"/>
      </rPr>
      <t>provjeriti sve građevinske elemente na koje se pričvršćuje limarija,</t>
    </r>
  </si>
  <si>
    <r>
      <t>-</t>
    </r>
    <r>
      <rPr>
        <sz val="7"/>
        <rFont val="Times New Roman"/>
        <family val="1"/>
        <charset val="238"/>
      </rPr>
      <t xml:space="preserve">   </t>
    </r>
    <r>
      <rPr>
        <sz val="8"/>
        <rFont val="Arial"/>
        <family val="2"/>
        <charset val="238"/>
      </rPr>
      <t>pismeno dostaviti nadzornom inženjeru svoje primjedbe u vezi eventualnih nedostataka, naročito u slučaju neodgovarajućeg izbora projektiranog materijala i loše riješenog načina vezivanja limarije za podlogu. Izrada rješenja neće se posebno platiti već predstavlja trošak i obvezu izvođača.</t>
    </r>
  </si>
  <si>
    <t>Prilikom izvođenja limarije mora se izvođač striktno pridržavati usvojenih i od strane projektanta ovjerenih detalja.</t>
  </si>
  <si>
    <t>U cijenu izvedbe radova uključeni su:</t>
  </si>
  <si>
    <r>
      <t>-</t>
    </r>
    <r>
      <rPr>
        <sz val="7"/>
        <rFont val="Times New Roman"/>
        <family val="1"/>
        <charset val="238"/>
      </rPr>
      <t xml:space="preserve">   </t>
    </r>
    <r>
      <rPr>
        <sz val="8"/>
        <rFont val="Arial"/>
        <family val="2"/>
        <charset val="238"/>
      </rPr>
      <t>svi materijali koji se ugrađuju i koriste (osnovni i pomoćni materijali),</t>
    </r>
  </si>
  <si>
    <r>
      <t>-</t>
    </r>
    <r>
      <rPr>
        <sz val="7"/>
        <rFont val="Times New Roman"/>
        <family val="1"/>
        <charset val="238"/>
      </rPr>
      <t xml:space="preserve">   </t>
    </r>
    <r>
      <rPr>
        <sz val="8"/>
        <rFont val="Arial"/>
        <family val="2"/>
        <charset val="238"/>
      </rPr>
      <t>sav potreban rad (osnovni i pomoćni) na izvedbi radova do potpune gotovosti i funkcionalnosti istih,</t>
    </r>
  </si>
  <si>
    <r>
      <t>-</t>
    </r>
    <r>
      <rPr>
        <sz val="7"/>
        <rFont val="Times New Roman"/>
        <family val="1"/>
        <charset val="238"/>
      </rPr>
      <t xml:space="preserve">   </t>
    </r>
    <r>
      <rPr>
        <sz val="8"/>
        <rFont val="Arial"/>
        <family val="2"/>
        <charset val="238"/>
      </rPr>
      <t>svi transporti i prijenosi do i na gradilištu sve do mjesta ugradbe,</t>
    </r>
  </si>
  <si>
    <r>
      <t>-</t>
    </r>
    <r>
      <rPr>
        <sz val="7"/>
        <rFont val="Times New Roman"/>
        <family val="1"/>
        <charset val="238"/>
      </rPr>
      <t xml:space="preserve">   </t>
    </r>
    <r>
      <rPr>
        <sz val="8"/>
        <rFont val="Arial"/>
        <family val="2"/>
        <charset val="238"/>
      </rPr>
      <t>sva potrebna uskladištenja i zaštite,</t>
    </r>
  </si>
  <si>
    <r>
      <t>-</t>
    </r>
    <r>
      <rPr>
        <sz val="7"/>
        <rFont val="Times New Roman"/>
        <family val="1"/>
        <charset val="238"/>
      </rPr>
      <t xml:space="preserve">   </t>
    </r>
    <r>
      <rPr>
        <sz val="8"/>
        <rFont val="Arial"/>
        <family val="2"/>
        <charset val="238"/>
      </rPr>
      <t>sve potrebne zaštitne konstrukcije i skele, kao i sve drugo predviđeno mjerama zaštite na radu i pravilima struke.</t>
    </r>
  </si>
  <si>
    <t>U cijeni izvedbe također je uključena izvedba i obrada raznih detalja limarije kod spojeva, prijelaza, lomova i sudara ploha, završetaka limarije i drugo, sve obvezno usklađeno s drugim različitim materijalima i radovima uz limariju, do potpune gotovosti i funkcionalnosti.</t>
  </si>
  <si>
    <t>Nosive kuke za žljebove i opšave izvode se od istog materijala kao i korišteni lim, odnosno od materijala koji je kompatibilan korištenom limu. Nosive kuke su uključene u jediničnu cijenu limarskog elementa.</t>
  </si>
  <si>
    <t>Dijelovi različitog materijala ne smiju se dodirivati jer bi uslijed toga moglo doći do korozije.</t>
  </si>
  <si>
    <t>Elementi od čelika za pričvršćivanje cinčanog ili pocinčanog lima moraju se pocinčati, ako u opisu radova nije predviđena neka druga zaštita (postavljanje podmetača od olova ili plastike otpornih na kiseline ili lužine). Za bakreni lim treba primijeniti učvršćivanje od bakra ili bakrenog čelika.</t>
  </si>
  <si>
    <t>Na spoju lima i podloge (beton, žbuka, drvo i dr.) treba postaviti razdjelni sloj (npr. krovna ljepenka) po cijeloj površini spoja. Sve vidljive spojeve lima i betonskih ili ožbukanih fasadnih ploha treba brtviti po cijeloj dužini spoja trajno elastičnim (plastičnim) bezbojnim kitom. Sve spojeve lima treba obvezno izvesti nepropusno. Plohe izvedene limom moraju biti izvedene pravilno i u ravnini, po nagibima odvodnje i kosinama definiranim u projektu. Sastav i učvršćenja moraju biti tako izvedeni da elementi pri toplotnim promjenama mogu nesmetano dilatirati, a da pri tom ostanu nepropusni. Moraju se osigurati od oštećenja koje može izazvati vjetar i sl. Ispod lima koji se postavlja na beton, drvo ili žbuku treba postaviti sloj bitumenske ljepenke, čija su dobava i postava uključene u jediničnu cijenu. Probijanja u metalnom pokrivaču (učvršćivanje dimnjaka, cijevi kupola itd.) moraju biti pažljivo izvedena kod pocinčanog lima pomoću lemljenja, a kod bakrenog pomoću dvostruko položenog ruba vezanog vodonepropusno s pokrovom.</t>
  </si>
  <si>
    <t>Izvođač može pristupiti izvedbi nakon što projektant potpisom potvrdi radioničke nacrte i tehnološku razradu detalja.</t>
  </si>
  <si>
    <r>
      <t>-</t>
    </r>
    <r>
      <rPr>
        <sz val="7"/>
        <rFont val="Times New Roman"/>
        <family val="1"/>
        <charset val="238"/>
      </rPr>
      <t xml:space="preserve">   </t>
    </r>
    <r>
      <rPr>
        <sz val="8"/>
        <rFont val="Arial"/>
        <family val="2"/>
        <charset val="238"/>
      </rPr>
      <t>izradu radioničkih nacrta,</t>
    </r>
  </si>
  <si>
    <r>
      <t>-</t>
    </r>
    <r>
      <rPr>
        <sz val="7"/>
        <rFont val="Times New Roman"/>
        <family val="1"/>
        <charset val="238"/>
      </rPr>
      <t xml:space="preserve">   </t>
    </r>
    <r>
      <rPr>
        <sz val="8"/>
        <rFont val="Arial"/>
        <family val="2"/>
        <charset val="238"/>
      </rPr>
      <t>sav spojni materijal,</t>
    </r>
  </si>
  <si>
    <r>
      <t>-</t>
    </r>
    <r>
      <rPr>
        <sz val="7"/>
        <rFont val="Times New Roman"/>
        <family val="1"/>
        <charset val="238"/>
      </rPr>
      <t xml:space="preserve">   </t>
    </r>
    <r>
      <rPr>
        <sz val="8"/>
        <rFont val="Arial"/>
        <family val="2"/>
        <charset val="238"/>
      </rPr>
      <t>nadoknadu eventualne štete nastale iz nepažnje na svojim ili tuđim radovima,</t>
    </r>
  </si>
  <si>
    <r>
      <t>-</t>
    </r>
    <r>
      <rPr>
        <sz val="7"/>
        <rFont val="Times New Roman"/>
        <family val="1"/>
        <charset val="238"/>
      </rPr>
      <t xml:space="preserve">   </t>
    </r>
    <r>
      <rPr>
        <sz val="8"/>
        <rFont val="Arial"/>
        <family val="2"/>
        <charset val="238"/>
      </rPr>
      <t>sva manja potrebna usijecanja utora nužna za ugradbu i savijanje lima i izvedbu detalja, kao i sva sitnija usijecanja ploha te potrebne popravke i zapunjavanja nastalih međuprostora i pukotina cem. mortom.</t>
    </r>
  </si>
  <si>
    <r>
      <t>-</t>
    </r>
    <r>
      <rPr>
        <sz val="8"/>
        <rFont val="Times New Roman"/>
        <family val="1"/>
        <charset val="238"/>
      </rPr>
      <t xml:space="preserve">   </t>
    </r>
    <r>
      <rPr>
        <sz val="8"/>
        <rFont val="Arial"/>
        <family val="2"/>
        <charset val="238"/>
      </rPr>
      <t>HRN EN 14782:2008 - Samonosivi limovi za pokrivanje krovova, vanjska i unutarnja oblaganja</t>
    </r>
  </si>
  <si>
    <r>
      <t>-</t>
    </r>
    <r>
      <rPr>
        <sz val="7"/>
        <rFont val="Times New Roman"/>
        <family val="1"/>
        <charset val="238"/>
      </rPr>
      <t xml:space="preserve">   </t>
    </r>
    <r>
      <rPr>
        <sz val="8"/>
        <rFont val="Arial"/>
        <family val="2"/>
        <charset val="238"/>
      </rPr>
      <t>HRN EN 14783:2013 - Nenosivi limovi i trake za pokrivanje krovova, vanjska i unutarnja oblaganja</t>
    </r>
  </si>
  <si>
    <t>Svi radovi moraju se izvoditi prema izvedbenoj projektnoj dokumentaciji i prema Tehničkom propisu o građevnim proizvodima (NN 35/18, 104/19), Tehničkom propisu o racionalnoj uporabi energije i toplinskoj zaštiti u zgradama (NN 128/15, 70/18, 73/18-ispravak, 86/18-ispravak, 102/20) i svim važećim normama na koje tehnički propisi upućuju.</t>
  </si>
  <si>
    <t>Materijal za pokrivačke radove kosih krovova mora odgovarati zahtjevima Tehničkog propisa o građevnim proizvodima i slijedećim važećim normama:</t>
  </si>
  <si>
    <r>
      <t>-</t>
    </r>
    <r>
      <rPr>
        <sz val="7"/>
        <rFont val="Times New Roman"/>
        <family val="1"/>
        <charset val="238"/>
      </rPr>
      <t xml:space="preserve">   </t>
    </r>
    <r>
      <rPr>
        <sz val="8"/>
        <rFont val="Arial"/>
        <family val="2"/>
        <charset val="238"/>
      </rPr>
      <t>HRN EN 1304:2013 – Glineni crijep i pomoćni dijelovi</t>
    </r>
  </si>
  <si>
    <r>
      <t>-</t>
    </r>
    <r>
      <rPr>
        <sz val="7"/>
        <rFont val="Times New Roman"/>
        <family val="1"/>
        <charset val="238"/>
      </rPr>
      <t xml:space="preserve">   </t>
    </r>
    <r>
      <rPr>
        <sz val="8"/>
        <rFont val="Arial"/>
        <family val="2"/>
        <charset val="238"/>
      </rPr>
      <t>HRN EN 490:2017 – Betonski crijep i pomoćni dijelovi za pokrivanje krovova i oblaganje zidova</t>
    </r>
  </si>
  <si>
    <r>
      <t>-</t>
    </r>
    <r>
      <rPr>
        <sz val="7"/>
        <rFont val="Times New Roman"/>
        <family val="1"/>
        <charset val="238"/>
      </rPr>
      <t xml:space="preserve">   </t>
    </r>
    <r>
      <rPr>
        <sz val="8"/>
        <rFont val="Arial"/>
        <family val="2"/>
        <charset val="238"/>
      </rPr>
      <t>HRN EN 516:2008 – Montažni pribor za pokrivanje krovova – Instalacije za pristup krovu – Staze, gazišta i stube</t>
    </r>
  </si>
  <si>
    <r>
      <t>-</t>
    </r>
    <r>
      <rPr>
        <sz val="7"/>
        <rFont val="Times New Roman"/>
        <family val="1"/>
        <charset val="238"/>
      </rPr>
      <t xml:space="preserve">   </t>
    </r>
    <r>
      <rPr>
        <sz val="8"/>
        <rFont val="Arial"/>
        <family val="2"/>
        <charset val="238"/>
      </rPr>
      <t>HRN EN 517:2008 – Montažni pribor za pokrivanje krovova – Sigurnosne krovne kuke</t>
    </r>
  </si>
  <si>
    <r>
      <t>-</t>
    </r>
    <r>
      <rPr>
        <sz val="7"/>
        <rFont val="Times New Roman"/>
        <family val="1"/>
        <charset val="238"/>
      </rPr>
      <t xml:space="preserve">   </t>
    </r>
    <r>
      <rPr>
        <sz val="8"/>
        <rFont val="Arial"/>
        <family val="2"/>
        <charset val="238"/>
      </rPr>
      <t>HRN EN 12951:2008 – Montažni pribor za pokrivanje krovova – Trajno postavljene krovne ljestve</t>
    </r>
  </si>
  <si>
    <r>
      <t>-</t>
    </r>
    <r>
      <rPr>
        <sz val="7"/>
        <rFont val="Times New Roman"/>
        <family val="1"/>
        <charset val="238"/>
      </rPr>
      <t xml:space="preserve">   </t>
    </r>
    <r>
      <rPr>
        <sz val="8"/>
        <rFont val="Arial"/>
        <family val="2"/>
        <charset val="238"/>
      </rPr>
      <t>HRN EN 534:2010 – Valovite bitumenske ploče</t>
    </r>
  </si>
  <si>
    <r>
      <t>-</t>
    </r>
    <r>
      <rPr>
        <sz val="7"/>
        <rFont val="Times New Roman"/>
        <family val="1"/>
        <charset val="238"/>
      </rPr>
      <t xml:space="preserve">   </t>
    </r>
    <r>
      <rPr>
        <sz val="8"/>
        <rFont val="Arial"/>
        <family val="2"/>
        <charset val="238"/>
      </rPr>
      <t>HRN EN 544:2011 – Bitumenske šindre s mineralnim i/ili sintetičkim ulošcima</t>
    </r>
  </si>
  <si>
    <r>
      <t>-</t>
    </r>
    <r>
      <rPr>
        <sz val="7"/>
        <rFont val="Times New Roman"/>
        <family val="1"/>
        <charset val="238"/>
      </rPr>
      <t xml:space="preserve">   </t>
    </r>
    <r>
      <rPr>
        <sz val="8"/>
        <rFont val="Arial"/>
        <family val="2"/>
        <charset val="238"/>
      </rPr>
      <t>HRN EN 492:2016 – Ploče i pomoćni dijelovi od cementa ojačanog vlaknima</t>
    </r>
  </si>
  <si>
    <r>
      <t>-</t>
    </r>
    <r>
      <rPr>
        <sz val="7"/>
        <rFont val="Times New Roman"/>
        <family val="1"/>
        <charset val="238"/>
      </rPr>
      <t xml:space="preserve">   </t>
    </r>
    <r>
      <rPr>
        <sz val="8"/>
        <rFont val="Arial"/>
        <family val="2"/>
        <charset val="238"/>
      </rPr>
      <t>HRN EN 12467:2016 – Ravne ploče od cementa ojačanog vlaknima</t>
    </r>
  </si>
  <si>
    <r>
      <t>-</t>
    </r>
    <r>
      <rPr>
        <sz val="7"/>
        <rFont val="Times New Roman"/>
        <family val="1"/>
        <charset val="238"/>
      </rPr>
      <t xml:space="preserve">   </t>
    </r>
    <r>
      <rPr>
        <sz val="8"/>
        <rFont val="Arial"/>
        <family val="2"/>
        <charset val="238"/>
      </rPr>
      <t>HRN EN 494:2015 – Valovite ploče i pomoćni dijelovi od cementa ojačanog vlaknima</t>
    </r>
  </si>
  <si>
    <t>Prije početka radova izvođač je dužan pregledati podloge i upozoriti na eventualne nedostatke. izvođač može pristupiti izvedbi tek nakon što projektant potpisom potvrdi tehnološku razradu svih detalja.</t>
  </si>
  <si>
    <t>U slučajevima kada se radovi izvode u nepovoljnim vremenskim uvjetima, potrebno je poduzeti dodatne mjere kako bi se spriječilo nastajanje oštećenja. Primjeri takvih nepovoljnih vremenskih uvjeta uključuju izvedbu raznih tipova zavarivanja i vrućeg lijepljenja na temperaturama nižim od +5°C, te mokre i vlažne uvjete, snijeg i led, jake vjetrove i mraz u radu sa mortovima.</t>
  </si>
  <si>
    <t>Sva pričvrsna sredstva trebaju biti od nehrđajućeg čelika ili antikorozivno zaštićena. Kod galvanski zaštićenih površina prema HRN EN ISO 1461, pocinčano sa zaštitnim slojem cinka debljine najmanje 50 μm.</t>
  </si>
  <si>
    <t>Izvođač je u obvezi dostaviti se detalje potrebne potkonstrukcije (razmaci letvi, kontra letvi), načina pričvršćenja pokrova i svih detalja ugradnje ukoliko troškovničkom stavkom nije predviđena i izvedba potkonstrukcije odnosno nosača pokrova.</t>
  </si>
  <si>
    <r>
      <t>-</t>
    </r>
    <r>
      <rPr>
        <sz val="7"/>
        <rFont val="Times New Roman"/>
        <family val="1"/>
        <charset val="238"/>
      </rPr>
      <t xml:space="preserve">   </t>
    </r>
    <r>
      <rPr>
        <sz val="8"/>
        <rFont val="Arial"/>
        <family val="2"/>
        <charset val="238"/>
      </rPr>
      <t>sav materijal za sve slojeve koji su sastavni dio stavke,</t>
    </r>
  </si>
  <si>
    <r>
      <t>-</t>
    </r>
    <r>
      <rPr>
        <sz val="7"/>
        <rFont val="Times New Roman"/>
        <family val="1"/>
        <charset val="238"/>
      </rPr>
      <t xml:space="preserve">   </t>
    </r>
    <r>
      <rPr>
        <sz val="8"/>
        <rFont val="Arial"/>
        <family val="2"/>
        <charset val="238"/>
      </rPr>
      <t>čišćenje tokom rada,</t>
    </r>
  </si>
  <si>
    <t>Sve radove na izolaciji ravnih krovova izvođač treba izvoditi prema Tehničkom propisu o racionalnoj upotrebi energije i toplinskoj zaštiti u zgradama (NN 128/15, 70/18, 73/18-ispravak, 86/18-ispravak, 102/20), Tehničkom propisu o građevnim proizvodima (NN 35/18, 104/19) i Pravilniku o ocjenjivanju sukladnosti, ispravama o sukladnosti i označavanju građevinskih proizvoda (NN 103/08, 147/09, 87/10, 129/11, 118/19), te svim važećim normama na koje tehnički propisi upućuju.</t>
  </si>
  <si>
    <t>Izolacija ravnih krovova je višeslojni izolacijski sustav kojim se rješava zaštita od atmosferilija, toplinska zaštita, difuzija vodene pare, zaštita od požara, sigurnost od neovlaštenog ulaska i sigurnost hodanja po krovu.</t>
  </si>
  <si>
    <t>Za izvedbu ispravnih i dugotrajnih ravnih krovova važno je:</t>
  </si>
  <si>
    <r>
      <t>-</t>
    </r>
    <r>
      <rPr>
        <sz val="7"/>
        <rFont val="Times New Roman"/>
        <family val="1"/>
        <charset val="238"/>
      </rPr>
      <t xml:space="preserve">   </t>
    </r>
    <r>
      <rPr>
        <sz val="8"/>
        <rFont val="Arial"/>
        <family val="2"/>
        <charset val="238"/>
      </rPr>
      <t>funkcionalno rješavanje svih detalja,</t>
    </r>
  </si>
  <si>
    <r>
      <t>-</t>
    </r>
    <r>
      <rPr>
        <sz val="7"/>
        <rFont val="Times New Roman"/>
        <family val="1"/>
        <charset val="238"/>
      </rPr>
      <t xml:space="preserve">   </t>
    </r>
    <r>
      <rPr>
        <sz val="8"/>
        <rFont val="Arial"/>
        <family val="2"/>
        <charset val="238"/>
      </rPr>
      <t>redovito održavanje.</t>
    </r>
  </si>
  <si>
    <t>Ukoliko se traži stavkom troškovnika materijal koji nije obuhvaćen propisima, treba se u svemu izvesti prema uputama proizvođača te garancijom i atestima za to ovlaštenih ustanova.</t>
  </si>
  <si>
    <t>Prije početka radova izvođač mora ustanoviti Kvalitetu podloge na koju se izvodi izolacija i ako nije pogodna za rad mora o tome na osnovu relevantnih dokaza, pismeno izvijestiti nadzornog inženjera kako bi se podloga na vrijeme popravila i pripremila za izvođenje izolacije.</t>
  </si>
  <si>
    <t>Podloga za hidroizolaciju mora biti:</t>
  </si>
  <si>
    <r>
      <t>-</t>
    </r>
    <r>
      <rPr>
        <sz val="7"/>
        <rFont val="Times New Roman"/>
        <family val="1"/>
        <charset val="238"/>
      </rPr>
      <t xml:space="preserve">   </t>
    </r>
    <r>
      <rPr>
        <sz val="8"/>
        <rFont val="Arial"/>
        <family val="2"/>
        <charset val="238"/>
      </rPr>
      <t>homogena,</t>
    </r>
  </si>
  <si>
    <r>
      <t>-</t>
    </r>
    <r>
      <rPr>
        <sz val="7"/>
        <rFont val="Times New Roman"/>
        <family val="1"/>
        <charset val="238"/>
      </rPr>
      <t xml:space="preserve">   </t>
    </r>
    <r>
      <rPr>
        <sz val="8"/>
        <rFont val="Arial"/>
        <family val="2"/>
        <charset val="238"/>
      </rPr>
      <t>suha i čvrsta,</t>
    </r>
  </si>
  <si>
    <r>
      <t>-</t>
    </r>
    <r>
      <rPr>
        <sz val="7"/>
        <rFont val="Times New Roman"/>
        <family val="1"/>
        <charset val="238"/>
      </rPr>
      <t xml:space="preserve">   </t>
    </r>
    <r>
      <rPr>
        <sz val="8"/>
        <rFont val="Arial"/>
        <family val="2"/>
        <charset val="238"/>
      </rPr>
      <t>ravna i bez šupljina na površini,</t>
    </r>
  </si>
  <si>
    <r>
      <t>-</t>
    </r>
    <r>
      <rPr>
        <sz val="7"/>
        <rFont val="Times New Roman"/>
        <family val="1"/>
        <charset val="238"/>
      </rPr>
      <t xml:space="preserve">   </t>
    </r>
    <r>
      <rPr>
        <sz val="8"/>
        <rFont val="Arial"/>
        <family val="2"/>
        <charset val="238"/>
      </rPr>
      <t>slobodna od nafte i masti, prašine i rastresitih ili trošnih čestica,</t>
    </r>
  </si>
  <si>
    <r>
      <t>-</t>
    </r>
    <r>
      <rPr>
        <sz val="7"/>
        <rFont val="Times New Roman"/>
        <family val="1"/>
        <charset val="238"/>
      </rPr>
      <t xml:space="preserve">   </t>
    </r>
    <r>
      <rPr>
        <sz val="8"/>
        <rFont val="Arial"/>
        <family val="2"/>
        <charset val="238"/>
      </rPr>
      <t>izvedena u projektiranim padovima.</t>
    </r>
  </si>
  <si>
    <t>Onečišćene podloge (zemlja, ulje i sl.) čistiti mehanički i vodom te sredstvima koja propisuje i dozvoljava pro izolacijskog sustava.</t>
  </si>
  <si>
    <t>Pažljivo izvesti savijanje traka i preklope prema uputama proizvođača, uz upotrebu tipskih prefabriciranih elemenata za složene spojeve (uglove, bridove, vodolovna grla, prodore i slično).</t>
  </si>
  <si>
    <t>Prije polaganja parne brane/izolacije moraju biti izvedena podnožja u uglovima (holkeri), tako da se izolacijske trake ne lome pod pravim kutem, nego se koso postavljaju na vertikalnu plohu.</t>
  </si>
  <si>
    <t>Podloga mora biti očišćena od prašine, mora biti ravna i potpuno suha. Max. vlažnost podloge je 3% mase. Parna brana se može polagati samo po suhu vremenu. Za parnu branu primjenjuju se folije kompatibilne sa odabranim izolacijskim sustavom, a u skladu sa uputama proizvođača sustava.</t>
  </si>
  <si>
    <t>Slojevi izolacije polažu se samo na posve suhu i očišćenu podlogu kod temperature koju definira pro i materijal odabranog izolacijskog sistema. Izolacijske trake moraju prilegnuti na podlogu ravno cijelom površinom, bez nabora i mjehura.</t>
  </si>
  <si>
    <t>Smije se ugrađivati samo neoštećen proizvod.</t>
  </si>
  <si>
    <t>Kod višeslojnih sustava preklopi traka / ploča moraju biti izmaknuti.</t>
  </si>
  <si>
    <t>Posebnu pažnju obratiti na zaštitu od požara kod rada sa vrućim bitumenskim premazima i varenim ljepenkama zbog velike zapaljivosti bitumena. U slučaju požara gasiti pijeskom ili pjenom. Gašenje vodom je opasno zbog prskanja vrelog bitumena.</t>
  </si>
  <si>
    <t>Ukoliko se tijekom ispitivanja vodonepropusnosti ("vodene probe") ili naknadno ustanovi tj. pojavi voda i/ili vlaga zbog nesolidne izvedbe, potrebno je detaljno pregledati površinu cijelog krova te ustanoviti oštećenja hidroizolacije i eventualno slojeva toplinske izolacije i parne brane, te ista popraviti u skladu s uputama izolacijskog sustava na trošak a.</t>
  </si>
  <si>
    <t>Kod višeslojnih izolacijskih sustava krovova posebnu pažnju obratiti na dinamiku izvođenja radova u skladu s vremenskim uvjetima.</t>
  </si>
  <si>
    <t>Sloj toplinske izolacije između parne brane i hidroizolacije mora biti apsolutno suh u svim fazama izvedbe.</t>
  </si>
  <si>
    <t>Ukoliko tijekom izvedbe slojeva krova ili pri ispitivanju vodonepropusnosti dođe do vlaženja slojeva toplinske izolacije ispod hidroizolacije, neovisno o uzroku vlaženja potrebno je podignuti sloj hidroizolacije te prosušiti sve podložne slojeve, kao i betonsku konstrukciju ispod parne brane do postotka vlažnosti propisanog od strane proizvođača sustava.</t>
  </si>
  <si>
    <t>Sve ploče toplinske izolacije na kojima se tada utvrde oštećenja nastala kao posljedica utjecaja vlage potrebno je odstraniti i u cijelosti zamijeniti neoštećenim suhim pločama.</t>
  </si>
  <si>
    <r>
      <t>-</t>
    </r>
    <r>
      <rPr>
        <sz val="7"/>
        <rFont val="Times New Roman"/>
        <family val="1"/>
        <charset val="238"/>
      </rPr>
      <t xml:space="preserve">   </t>
    </r>
    <r>
      <rPr>
        <sz val="8"/>
        <rFont val="Arial"/>
        <family val="2"/>
        <charset val="238"/>
      </rPr>
      <t>uzimanje mjera na licu mjesta, krojenje i rezanje materijala,</t>
    </r>
  </si>
  <si>
    <r>
      <t>-</t>
    </r>
    <r>
      <rPr>
        <sz val="7"/>
        <rFont val="Times New Roman"/>
        <family val="1"/>
        <charset val="238"/>
      </rPr>
      <t xml:space="preserve">   </t>
    </r>
    <r>
      <rPr>
        <sz val="8"/>
        <rFont val="Arial"/>
        <family val="2"/>
        <charset val="238"/>
      </rPr>
      <t>izrada detalja izvedbe (ugradbe) i adekvatne radioničke dokumentacije pridržavajući se uputa proizvođača sustava i uvažavajući klimatske uvjete, te dostava na ovjeru projektantu i nadzoru u dva primjerka,</t>
    </r>
  </si>
  <si>
    <r>
      <t>-</t>
    </r>
    <r>
      <rPr>
        <sz val="7"/>
        <rFont val="Times New Roman"/>
        <family val="1"/>
        <charset val="238"/>
      </rPr>
      <t xml:space="preserve">   </t>
    </r>
    <r>
      <rPr>
        <sz val="8"/>
        <rFont val="Arial"/>
        <family val="2"/>
        <charset val="238"/>
      </rPr>
      <t>priprema podloga,</t>
    </r>
  </si>
  <si>
    <r>
      <t>-</t>
    </r>
    <r>
      <rPr>
        <sz val="7"/>
        <rFont val="Times New Roman"/>
        <family val="1"/>
        <charset val="238"/>
      </rPr>
      <t xml:space="preserve">   </t>
    </r>
    <r>
      <rPr>
        <sz val="8"/>
        <rFont val="Arial"/>
        <family val="2"/>
        <charset val="238"/>
      </rPr>
      <t>dobavu i ugradnju svih opisanih slojeva hidroizolacije, toplinske izolacije kao i završnih slojeva ukoliko je tako specificirano,</t>
    </r>
  </si>
  <si>
    <r>
      <t>-</t>
    </r>
    <r>
      <rPr>
        <sz val="7"/>
        <rFont val="Times New Roman"/>
        <family val="1"/>
        <charset val="238"/>
      </rPr>
      <t xml:space="preserve">   </t>
    </r>
    <r>
      <rPr>
        <sz val="8"/>
        <rFont val="Arial"/>
        <family val="2"/>
        <charset val="238"/>
      </rPr>
      <t>sav materijal i rad potreban za sva brtvljenja na mjestima spojeva i završetaka hidroizolacija, svi tipski završni profili,</t>
    </r>
  </si>
  <si>
    <r>
      <t>-</t>
    </r>
    <r>
      <rPr>
        <sz val="7"/>
        <rFont val="Times New Roman"/>
        <family val="1"/>
        <charset val="238"/>
      </rPr>
      <t xml:space="preserve">   </t>
    </r>
    <r>
      <rPr>
        <sz val="8"/>
        <rFont val="Arial"/>
        <family val="2"/>
        <charset val="238"/>
      </rPr>
      <t>svi preklopi materijala i eventualni otpadni materijal za izvedbu u skladu s pravilima struke,</t>
    </r>
  </si>
  <si>
    <r>
      <t>-</t>
    </r>
    <r>
      <rPr>
        <sz val="7"/>
        <rFont val="Times New Roman"/>
        <family val="1"/>
        <charset val="238"/>
      </rPr>
      <t xml:space="preserve">   </t>
    </r>
    <r>
      <rPr>
        <sz val="8"/>
        <rFont val="Arial"/>
        <family val="2"/>
        <charset val="238"/>
      </rPr>
      <t>upotreba u svemu u skladu sa odabranim sustavom izolacije.</t>
    </r>
  </si>
  <si>
    <t>Kod izvođenja radova treba se pridržavati smjernica o primjeni propisanoj od strane proizvođača materijala. Kvaliteta ugrađene hidroizolacije dokazuje se ispitivanjem vodenom probom u trajanju najmanje 48 sati, a predaje upisom u građevinski dnevnik.</t>
  </si>
  <si>
    <r>
      <t>-</t>
    </r>
    <r>
      <rPr>
        <sz val="7"/>
        <rFont val="Times New Roman"/>
        <family val="1"/>
        <charset val="238"/>
      </rPr>
      <t xml:space="preserve">   </t>
    </r>
    <r>
      <rPr>
        <sz val="8"/>
        <rFont val="Arial"/>
        <family val="2"/>
        <charset val="238"/>
      </rPr>
      <t>kvalitetna izvedba - strogo prema uputama proizvođača i u skladu s važećim normama,</t>
    </r>
  </si>
  <si>
    <t>Prozore i vrata izvoditi prema Tehničkom propisu za prozore i vrata (NN 69/06) i Tehničkom propisu za staklene konstrukcije (NN 53/17). Tehnička svojstva prozora i vrata, ovisno o vrsti prozora odnosno vrata moraju ispunjavati opće i posebne zahtjeve bitne za njihovu krajnju namjenu u građevini i moraju biti specificirana prema normi HRN EN 14351-1:2016 (Prozori i vrata – Norma za proizvod, izvedbene značajke), dok staklo u graditeljstvu mora biti specificirano prema HRN EN 572-9:2005 (Staklo u graditeljstvu – Proizvodi od osnovnog natrij-kalcij-silikatnog stakla), te ostalim normama prema Odluci o popisu normi bitnih za primjenu Tehničkog propisa za prozore i vrata.</t>
  </si>
  <si>
    <t>Vrata ili prozorsko krilo je lijevo ako je okovano s lijeve strane, odnosno ako se otvara u smjeru negativne rotacije (kazaljke na satu).</t>
  </si>
  <si>
    <t>Prilikom uvođenja u posao podizvođač će provjeriti točnost izvedbe. izvođač će pristupiti izvedbi tek nakon što projektant potpisom potvrdi radioničke nacrte i tehnološku razradu svih detalja.</t>
  </si>
  <si>
    <r>
      <t>-</t>
    </r>
    <r>
      <rPr>
        <sz val="7"/>
        <rFont val="Times New Roman"/>
        <family val="1"/>
        <charset val="238"/>
      </rPr>
      <t xml:space="preserve">   </t>
    </r>
    <r>
      <rPr>
        <sz val="8"/>
        <rFont val="Arial"/>
        <family val="2"/>
        <charset val="238"/>
      </rPr>
      <t>uzimanje mjera na gradilištu,</t>
    </r>
  </si>
  <si>
    <r>
      <t>-</t>
    </r>
    <r>
      <rPr>
        <sz val="7"/>
        <rFont val="Times New Roman"/>
        <family val="1"/>
        <charset val="238"/>
      </rPr>
      <t xml:space="preserve">   </t>
    </r>
    <r>
      <rPr>
        <sz val="8"/>
        <rFont val="Arial"/>
        <family val="2"/>
        <charset val="238"/>
      </rPr>
      <t>izradu radioničkih nacrta (ukoliko se radi o složenijem projektu),</t>
    </r>
  </si>
  <si>
    <r>
      <t>-</t>
    </r>
    <r>
      <rPr>
        <sz val="7"/>
        <rFont val="Times New Roman"/>
        <family val="1"/>
        <charset val="238"/>
      </rPr>
      <t xml:space="preserve">   </t>
    </r>
    <r>
      <rPr>
        <sz val="8"/>
        <rFont val="Arial"/>
        <family val="2"/>
        <charset val="238"/>
      </rPr>
      <t>ostakljenje (ukoliko je projektom tako predviđeno),</t>
    </r>
  </si>
  <si>
    <r>
      <t>-</t>
    </r>
    <r>
      <rPr>
        <sz val="7"/>
        <rFont val="Times New Roman"/>
        <family val="1"/>
        <charset val="238"/>
      </rPr>
      <t xml:space="preserve">   </t>
    </r>
    <r>
      <rPr>
        <sz val="8"/>
        <rFont val="Arial"/>
        <family val="2"/>
        <charset val="238"/>
      </rPr>
      <t>sav okov,</t>
    </r>
  </si>
  <si>
    <r>
      <t>-</t>
    </r>
    <r>
      <rPr>
        <sz val="7"/>
        <rFont val="Times New Roman"/>
        <family val="1"/>
        <charset val="238"/>
      </rPr>
      <t xml:space="preserve">   </t>
    </r>
    <r>
      <rPr>
        <sz val="8"/>
        <rFont val="Arial"/>
        <family val="2"/>
        <charset val="238"/>
      </rPr>
      <t>zaštitne premaze,</t>
    </r>
  </si>
  <si>
    <r>
      <t>-</t>
    </r>
    <r>
      <rPr>
        <sz val="7"/>
        <rFont val="Times New Roman"/>
        <family val="1"/>
        <charset val="238"/>
      </rPr>
      <t xml:space="preserve">   </t>
    </r>
    <r>
      <rPr>
        <sz val="8"/>
        <rFont val="Arial"/>
        <family val="2"/>
        <charset val="238"/>
      </rPr>
      <t>čišćenje tokom rada s odvozom i zbrinjavanjem smeća,</t>
    </r>
  </si>
  <si>
    <t>U cijeni obuhvatiti vratno krilo s okvirom, svim potrebnim okovom i završnom obradom. Obračun po komadu, dobava, doprema i ugradnja komplet vratiju u funkciji. Izvedba prema shemama iz izvedbenog projekta i izmjeri na gradilištu. Tip, boja i obrada vrata i okova po izboru projektanta.</t>
  </si>
  <si>
    <t>Prozore i vrata izvoditi prema Tehničkom propisu za prozore i vrata (NN 69/06) i Tehničkom propisu za staklene konstrukcije (NN 53/17).</t>
  </si>
  <si>
    <t>Tehnička svojstva prozora i vrata, ovisno o vrsti prozora odnosno vrata moraju ispunjavati opće i posebne zahtjeve bitne za njihovu krajnju namjenu u građevini i moraju biti specificirana prema normi HRN EN 14351-1:2016 (Prozori i vrata – Norma za proizvod, izvedbene značajke), dok staklo u graditeljstvu mora biti specificirano prema HRN EN 572-9:2005 (Staklo u graditeljstvu – Proizvodi od osnovnog natrij-kalcij-silikatnog stakla), vatrootporna bravarija HRN U.J1.160 (Tehnički uvjeti zaštite od požara u graditeljstvu. Ispitivanje otpornosti vrata i drugih elemenata za zatvaranje otvora u zidovima) i HRN EN 1634-2:2009 (Ispitivanje otpornosti na požar i kontrolu dima vrata, roleta i prozora), te ostalim normama prema Odluci o popisu normi bitnih za primjenu Tehničkog propisa za prozore i vrata.</t>
  </si>
  <si>
    <t>Vanjska aluminijska bravarija je tvornički zaštitno obrađena (eloksirana ili plastificirana) i treba je zaštititi PE folijom do završetka svih radova na zgradi.</t>
  </si>
  <si>
    <t>Svi dijelovi konstrukcije i elementi pojedinih pozicija moraju biti proračunati i dimenzionirani tako da sigurno prihvaćaju opterećenja posebice vjetra (tlak, usis) i drugih atmosferskih utjecaja. Sile koje se javljaju u elementima i fasadi u cjelini moraju se prenijeti na monolitni dio zgrade, dok se deformacije i opterećenja (sile) sa zgrade ne smiju nikako prenositi na fasadu i/ili njene elemente.</t>
  </si>
  <si>
    <t>Na spoju raznih kvaliteta lima izvesti potrebno galvansko razdvajanje. Izvedba razdvajanja mora biti otporna i postojana na atmosferilije i smrzavanje.</t>
  </si>
  <si>
    <t>Vatrootporna vrata i stijene moraju zadovoljiti odredbe HRN-a U.J1.160. Troškovi ispitivanja bravarije moraju biti uključeni u cijenu stavke troškovnika.</t>
  </si>
  <si>
    <r>
      <t>-</t>
    </r>
    <r>
      <rPr>
        <sz val="7"/>
        <rFont val="Times New Roman"/>
        <family val="1"/>
        <charset val="238"/>
      </rPr>
      <t xml:space="preserve">   </t>
    </r>
    <r>
      <rPr>
        <sz val="8"/>
        <rFont val="Arial"/>
        <family val="2"/>
        <charset val="238"/>
      </rPr>
      <t>sav spojni materijal, sidrene ploče, mort za podlijevanje ležaja,</t>
    </r>
  </si>
  <si>
    <r>
      <t>-</t>
    </r>
    <r>
      <rPr>
        <sz val="7"/>
        <rFont val="Times New Roman"/>
        <family val="1"/>
        <charset val="238"/>
      </rPr>
      <t xml:space="preserve">   </t>
    </r>
    <r>
      <rPr>
        <sz val="8"/>
        <rFont val="Arial"/>
        <family val="2"/>
        <charset val="238"/>
      </rPr>
      <t>zaštitu od korozije,</t>
    </r>
  </si>
  <si>
    <r>
      <t>-</t>
    </r>
    <r>
      <rPr>
        <sz val="7"/>
        <rFont val="Times New Roman"/>
        <family val="1"/>
        <charset val="238"/>
      </rPr>
      <t xml:space="preserve">   </t>
    </r>
    <r>
      <rPr>
        <sz val="8"/>
        <rFont val="Arial"/>
        <family val="2"/>
        <charset val="238"/>
      </rPr>
      <t>striktnu primjenu mjera zaštite od požara,</t>
    </r>
  </si>
  <si>
    <r>
      <t>Svi otvori fasada opremit će se elementima izrađenim od aluminijskih profila s prekinutim toplinskim mostom. Tip profila po izboru projektanta. Oprema je standardni satinirani okov, odnosno po izboru projektanta. Minimalno ostakljenje je izo-staklom 4-16-4, punjeno argonom s low-e slojem. Uw = 1.2 W/m</t>
    </r>
    <r>
      <rPr>
        <vertAlign val="superscript"/>
        <sz val="8"/>
        <rFont val="Arial"/>
        <family val="2"/>
        <charset val="238"/>
      </rPr>
      <t>2</t>
    </r>
    <r>
      <rPr>
        <sz val="8"/>
        <rFont val="Arial"/>
        <family val="2"/>
        <charset val="238"/>
      </rPr>
      <t>K. Boja i obrada po izboru projektanta.</t>
    </r>
  </si>
  <si>
    <t>Ugradnja svih otvora prema RAL smjernicama (RAL ugradnja).</t>
  </si>
  <si>
    <t>Za pravilnu ugradnju stolarije (bravarije) prema RAL smjernicama obavezno je poštovati sljedeće principe:</t>
  </si>
  <si>
    <r>
      <t>-</t>
    </r>
    <r>
      <rPr>
        <sz val="7"/>
        <rFont val="Times New Roman"/>
        <family val="1"/>
        <charset val="238"/>
      </rPr>
      <t xml:space="preserve">   </t>
    </r>
    <r>
      <rPr>
        <sz val="8"/>
        <rFont val="Arial"/>
        <family val="2"/>
        <charset val="238"/>
      </rPr>
      <t>spoj stolarije i zida (međuprostor) treba održati suhim,</t>
    </r>
  </si>
  <si>
    <r>
      <t>-</t>
    </r>
    <r>
      <rPr>
        <sz val="7"/>
        <rFont val="Times New Roman"/>
        <family val="1"/>
        <charset val="238"/>
      </rPr>
      <t xml:space="preserve">   </t>
    </r>
    <r>
      <rPr>
        <sz val="8"/>
        <rFont val="Arial"/>
        <family val="2"/>
        <charset val="238"/>
      </rPr>
      <t>prozor treba pozicionirati na pravilnu liniju izoterme,</t>
    </r>
  </si>
  <si>
    <r>
      <t>-</t>
    </r>
    <r>
      <rPr>
        <sz val="7"/>
        <rFont val="Times New Roman"/>
        <family val="1"/>
        <charset val="238"/>
      </rPr>
      <t xml:space="preserve">   </t>
    </r>
    <r>
      <rPr>
        <sz val="8"/>
        <rFont val="Arial"/>
        <family val="2"/>
        <charset val="238"/>
      </rPr>
      <t>naročito s unutarnje strane treba spriječiti protok vodene pare u izolaciju,</t>
    </r>
  </si>
  <si>
    <r>
      <t>-</t>
    </r>
    <r>
      <rPr>
        <sz val="7"/>
        <rFont val="Times New Roman"/>
        <family val="1"/>
        <charset val="238"/>
      </rPr>
      <t xml:space="preserve">   </t>
    </r>
    <r>
      <rPr>
        <sz val="8"/>
        <rFont val="Arial"/>
        <family val="2"/>
        <charset val="238"/>
      </rPr>
      <t>s vanjske strane treba spriječiti ulazak tekuće vode ili proboj kiše,</t>
    </r>
  </si>
  <si>
    <r>
      <t>-</t>
    </r>
    <r>
      <rPr>
        <sz val="7"/>
        <rFont val="Times New Roman"/>
        <family val="1"/>
        <charset val="238"/>
      </rPr>
      <t xml:space="preserve">   </t>
    </r>
    <r>
      <rPr>
        <sz val="8"/>
        <rFont val="Arial"/>
        <family val="2"/>
        <charset val="238"/>
      </rPr>
      <t>osigurati nesmetani izlazak vodene pare iz međuprostora u atmosferu.</t>
    </r>
  </si>
  <si>
    <t>Da bi se zadovoljile ove smjernice potrebno je izvesti jedan od sljedećih sustava brtvljenja:</t>
  </si>
  <si>
    <t>A) Na prozor se iznutra lijepi vodo- i paronepropusna, a izvana vodonepropusna / paropropusna traka. Nakon ugradnje stolarije oko nje se postavi pur-pjena koja se nakon sušenja odreže. Trake koje su na elementu lijepe se na grubo požbukan zid (pošprican primerom) pomoću poliuretanskog kita i time je zaštićena pur-pjena.</t>
  </si>
  <si>
    <t>B) Brtvene trake sa „3 u 1" rješenjem. Njihovim korištenjem moguće je postići zadane vrijednosti unutrašnjeg i vanjskoga brtvljenja samo jednom trakom. Traka se pozicionira na stranicu okvira stolarije okrenutu prema građevnom elementu, punom širinom, te se time postiže odgovarajuća vodonepropusnost, paronepropusnost odnosno paropropusnost, ali i toplinska izolacija.</t>
  </si>
  <si>
    <t>Ovim načinom ugradnje stolarije potrebno je postići potpuno brtvljenje, te onemogućiti prolaz zraka, pa time i ventilacijske gubitke na spojevima stolarije i konstrukcije.</t>
  </si>
  <si>
    <t>Jedinična cijena komada obuhvaća finalno montiran, opremljen i ostakljen element spreman za upotrebu.</t>
  </si>
  <si>
    <t>Osnovne opise prije početka izvođenja uskladiti sa shemama i detaljima, a dimenzije provjeriti na građevini.</t>
  </si>
  <si>
    <t>Svi otvori opremaju se prema ovim općim uvjetima ukoliko to u troškovničkoj stavci nije drugačije naznačeno.</t>
  </si>
  <si>
    <t>Prilikom izvedbe bravarskih radova treba se pridržavati shema i detalja iz projekta kao i uputa projektanta i nadzornog inženjera. Izvođač je dužan da se prilikom izrade bravarije pridržava sljedećih uvjeta:</t>
  </si>
  <si>
    <r>
      <t>-</t>
    </r>
    <r>
      <rPr>
        <sz val="7"/>
        <rFont val="Times New Roman"/>
        <family val="1"/>
        <charset val="238"/>
      </rPr>
      <t xml:space="preserve">   </t>
    </r>
    <r>
      <rPr>
        <sz val="8"/>
        <rFont val="Arial"/>
        <family val="2"/>
        <charset val="238"/>
      </rPr>
      <t>svi elementi moraju biti potpuno ravni i međusobno okomiti,</t>
    </r>
  </si>
  <si>
    <r>
      <t>-</t>
    </r>
    <r>
      <rPr>
        <sz val="7"/>
        <rFont val="Times New Roman"/>
        <family val="1"/>
        <charset val="238"/>
      </rPr>
      <t xml:space="preserve">   </t>
    </r>
    <r>
      <rPr>
        <sz val="8"/>
        <rFont val="Arial"/>
        <family val="2"/>
        <charset val="238"/>
      </rPr>
      <t>svi varovi moraju biti brušeni,</t>
    </r>
  </si>
  <si>
    <r>
      <t>-</t>
    </r>
    <r>
      <rPr>
        <sz val="7"/>
        <rFont val="Times New Roman"/>
        <family val="1"/>
        <charset val="238"/>
      </rPr>
      <t xml:space="preserve">   </t>
    </r>
    <r>
      <rPr>
        <sz val="8"/>
        <rFont val="Arial"/>
        <family val="2"/>
        <charset val="238"/>
      </rPr>
      <t>svi komadi moraju biti očišćeni,</t>
    </r>
  </si>
  <si>
    <r>
      <t>-</t>
    </r>
    <r>
      <rPr>
        <sz val="7"/>
        <rFont val="Times New Roman"/>
        <family val="1"/>
        <charset val="238"/>
      </rPr>
      <t xml:space="preserve">   </t>
    </r>
    <r>
      <rPr>
        <sz val="8"/>
        <rFont val="Arial"/>
        <family val="2"/>
        <charset val="238"/>
      </rPr>
      <t>svu bravariju postavlja izvođač bravarije i tom prilikom mora otkloniti eventualne nedostatke, a ugrađuje je izvođač građevinskih radova,</t>
    </r>
  </si>
  <si>
    <r>
      <t>-</t>
    </r>
    <r>
      <rPr>
        <sz val="7"/>
        <rFont val="Times New Roman"/>
        <family val="1"/>
        <charset val="238"/>
      </rPr>
      <t xml:space="preserve">   </t>
    </r>
    <r>
      <rPr>
        <sz val="8"/>
        <rFont val="Arial"/>
        <family val="2"/>
        <charset val="238"/>
      </rPr>
      <t>ukoliko postoje neke nejasnoće u nacrtima, izvođač ih je dužan otkloniti prije pristupanja poslu.</t>
    </r>
  </si>
  <si>
    <t>Pri izradi bravarskih elemenata treba voditi brigu o zidarskim mjerama koje treba kontrolirati tokom gradnje. Toleranciju za ugradbu izvođač mora predvidjeti prema svom iskustvu, odnosno točnosti izvedbe.</t>
  </si>
  <si>
    <t>Svi bravarski radovi određeni su shemama i detaljima za izvedbu. Promjena detalja može se izvršiti na prijedlog izvođača radova sa profilima koje on predloži (ukoliko drugi profili pružaju neke prednosti u odnosu na određeni detalj), a uz suglasnost projektanta.</t>
  </si>
  <si>
    <t>Sheme vanjskih otvora i bravarije su sastavni dio troškovnika.</t>
  </si>
  <si>
    <t>Izvoditi prema Tehničkom propisu za građevinske konstrukcije (NN 17/17, 75/20, 7/22), Tehničkom propisu o racionalnoj uporabi energije i toplinskoj zaštiti u zgradama (NN 128/15, 70/18, 73/18-ispravak, 86/18-ispravak, 102/20) i Tehničkom propisu o građevnim proizvodima (NN 35/18, 104/19) i svim važećim normama na koje tehnički propisi upućuju.</t>
  </si>
  <si>
    <t>Završni zidarski radovi obuhvaćaju sve vrste radova koje obavljaju zidari, a ne spadaju u nosivu konstrukciju, odnosno izvode se u završnoj etapi gradnje:</t>
  </si>
  <si>
    <r>
      <t>-</t>
    </r>
    <r>
      <rPr>
        <sz val="7"/>
        <rFont val="Times New Roman"/>
        <family val="1"/>
        <charset val="238"/>
      </rPr>
      <t xml:space="preserve">   </t>
    </r>
    <r>
      <rPr>
        <sz val="8"/>
        <rFont val="Arial"/>
        <family val="2"/>
        <charset val="238"/>
      </rPr>
      <t>izvedba pregradnih zidova,</t>
    </r>
  </si>
  <si>
    <r>
      <t>-</t>
    </r>
    <r>
      <rPr>
        <sz val="7"/>
        <rFont val="Times New Roman"/>
        <family val="1"/>
        <charset val="238"/>
      </rPr>
      <t xml:space="preserve">   </t>
    </r>
    <r>
      <rPr>
        <sz val="8"/>
        <rFont val="Arial"/>
        <family val="2"/>
        <charset val="238"/>
      </rPr>
      <t>žbukanja i etics sustav,</t>
    </r>
  </si>
  <si>
    <r>
      <t>-</t>
    </r>
    <r>
      <rPr>
        <sz val="7"/>
        <rFont val="Times New Roman"/>
        <family val="1"/>
        <charset val="238"/>
      </rPr>
      <t xml:space="preserve">   </t>
    </r>
    <r>
      <rPr>
        <sz val="8"/>
        <rFont val="Arial"/>
        <family val="2"/>
        <charset val="238"/>
      </rPr>
      <t>plivajući podovi,</t>
    </r>
  </si>
  <si>
    <r>
      <t>-</t>
    </r>
    <r>
      <rPr>
        <sz val="7"/>
        <rFont val="Times New Roman"/>
        <family val="1"/>
        <charset val="238"/>
      </rPr>
      <t xml:space="preserve">   </t>
    </r>
    <r>
      <rPr>
        <sz val="8"/>
        <rFont val="Arial"/>
        <family val="2"/>
        <charset val="238"/>
      </rPr>
      <t>popločenja i teracerski radovi,</t>
    </r>
  </si>
  <si>
    <r>
      <t>-</t>
    </r>
    <r>
      <rPr>
        <sz val="7"/>
        <rFont val="Times New Roman"/>
        <family val="1"/>
        <charset val="238"/>
      </rPr>
      <t xml:space="preserve">   </t>
    </r>
    <r>
      <rPr>
        <sz val="8"/>
        <rFont val="Arial"/>
        <family val="2"/>
        <charset val="238"/>
      </rPr>
      <t>fasadna skela,</t>
    </r>
  </si>
  <si>
    <r>
      <t>-</t>
    </r>
    <r>
      <rPr>
        <sz val="7"/>
        <rFont val="Times New Roman"/>
        <family val="1"/>
        <charset val="238"/>
      </rPr>
      <t xml:space="preserve">   </t>
    </r>
    <r>
      <rPr>
        <sz val="8"/>
        <rFont val="Arial"/>
        <family val="2"/>
        <charset val="238"/>
      </rPr>
      <t>razne ugradnje, pripomoć i ostalo.</t>
    </r>
  </si>
  <si>
    <t>Izvedba pregradnih zidova</t>
  </si>
  <si>
    <t>Izvode se punom i šupljom opekom NF i pregradnim blokovima, blokovima od laganog betona, šljakobetona i porobetona, te zidnim pločama od gline i(ili) porobetona (za obloge i obzide) – prema opisu u troškovničkim stavkama.</t>
  </si>
  <si>
    <t>Pregradni zidovi se ne smiju izvoditi prije izvedbe stropne konstrukcije da ne bi preuzeli vertikalno opterećenje.</t>
  </si>
  <si>
    <t>Prilikom izvedbe montažnih dimnjaka i ventilacija postupati po uputama proizvođača (mort, izolacija, preklopi, unutrašnje i vanjske cijevi itd.).</t>
  </si>
  <si>
    <t>Prilikom izvođenja zidanja u završnim zidarskim radovima izvođač se mora pridržavati slijedećih mjera:</t>
  </si>
  <si>
    <r>
      <t>-</t>
    </r>
    <r>
      <rPr>
        <sz val="7"/>
        <rFont val="Times New Roman"/>
        <family val="1"/>
        <charset val="238"/>
      </rPr>
      <t xml:space="preserve">   </t>
    </r>
    <r>
      <rPr>
        <sz val="8"/>
        <rFont val="Arial"/>
        <family val="2"/>
        <charset val="238"/>
      </rPr>
      <t>zidanje se mora izvoditi pravilnim zidarskim vezovima, a preklop mora iznositi najmanje jednu četvrtinu dužine zidnog elementa,</t>
    </r>
  </si>
  <si>
    <r>
      <t>-</t>
    </r>
    <r>
      <rPr>
        <sz val="7"/>
        <rFont val="Times New Roman"/>
        <family val="1"/>
        <charset val="238"/>
      </rPr>
      <t xml:space="preserve">   </t>
    </r>
    <r>
      <rPr>
        <sz val="8"/>
        <rFont val="Arial"/>
        <family val="2"/>
        <charset val="238"/>
      </rPr>
      <t>ako se zida za vrijeme niskih temperatura treba zidove zaštiti od mraza,</t>
    </r>
  </si>
  <si>
    <r>
      <t>-</t>
    </r>
    <r>
      <rPr>
        <sz val="7"/>
        <rFont val="Times New Roman"/>
        <family val="1"/>
        <charset val="238"/>
      </rPr>
      <t xml:space="preserve">   </t>
    </r>
    <r>
      <rPr>
        <sz val="8"/>
        <rFont val="Arial"/>
        <family val="2"/>
        <charset val="238"/>
      </rPr>
      <t>zidovi moraju na spoju biti međusobno povezani zidarskim vezom, tj. za pregradne zidove treba ispustiti zupce ili ostvariti vezu sidrenjem metalnim spojnicama,</t>
    </r>
  </si>
  <si>
    <r>
      <t>-</t>
    </r>
    <r>
      <rPr>
        <sz val="7"/>
        <rFont val="Times New Roman"/>
        <family val="1"/>
        <charset val="238"/>
      </rPr>
      <t xml:space="preserve">   </t>
    </r>
    <r>
      <rPr>
        <sz val="8"/>
        <rFont val="Arial"/>
        <family val="2"/>
        <charset val="238"/>
      </rPr>
      <t>za vrijeme zidanja opeku kvasiti vodom, a pri zidanju cementnim mortom opeka mora ležati u vodi neposredno prije zidanja,</t>
    </r>
  </si>
  <si>
    <r>
      <t>-</t>
    </r>
    <r>
      <rPr>
        <sz val="7"/>
        <rFont val="Times New Roman"/>
        <family val="1"/>
        <charset val="238"/>
      </rPr>
      <t xml:space="preserve">   </t>
    </r>
    <r>
      <rPr>
        <sz val="8"/>
        <rFont val="Arial"/>
        <family val="2"/>
        <charset val="238"/>
      </rPr>
      <t>prilikom zidanja ostaviti otvore prema zidarskim mjerama, voditi računa o uzidavanju pojedinih građevinskih elemenata, o ostavljanju žljebova za kanalizaciju, za centralno grijanje ako su ucrtani (ne plaća se posebno, ulazi u jediničnu cijenu),</t>
    </r>
  </si>
  <si>
    <r>
      <t>-</t>
    </r>
    <r>
      <rPr>
        <sz val="7"/>
        <rFont val="Times New Roman"/>
        <family val="1"/>
        <charset val="238"/>
      </rPr>
      <t xml:space="preserve">   </t>
    </r>
    <r>
      <rPr>
        <sz val="8"/>
        <rFont val="Arial"/>
        <family val="2"/>
        <charset val="238"/>
      </rPr>
      <t>posebno se ne naplaćuje ni zatvaranje (žbukanje šliceva, žljebova i sl.) iza položene instalacije,</t>
    </r>
  </si>
  <si>
    <r>
      <t>-</t>
    </r>
    <r>
      <rPr>
        <sz val="7"/>
        <rFont val="Times New Roman"/>
        <family val="1"/>
        <charset val="238"/>
      </rPr>
      <t xml:space="preserve">   </t>
    </r>
    <r>
      <rPr>
        <sz val="8"/>
        <rFont val="Arial"/>
        <family val="2"/>
        <charset val="238"/>
      </rPr>
      <t>dimnjaci i ventilacioni kanali iz tvornički proizvedenih elemenata izvode se prema uputama proizvođača,</t>
    </r>
  </si>
  <si>
    <r>
      <t>-</t>
    </r>
    <r>
      <rPr>
        <sz val="7"/>
        <rFont val="Times New Roman"/>
        <family val="1"/>
        <charset val="238"/>
      </rPr>
      <t xml:space="preserve">   </t>
    </r>
    <r>
      <rPr>
        <sz val="8"/>
        <rFont val="Arial"/>
        <family val="2"/>
        <charset val="238"/>
      </rPr>
      <t>kada dimnjak prolazi kroz više etaža, potrebno je detaljem riješiti oslanjanje na stropnu ploču.</t>
    </r>
  </si>
  <si>
    <t>Žbukanja i etics sustav</t>
  </si>
  <si>
    <t>Radovi obuhvaćaju sva unutarnja i vanjska žbukanja, izravnanja i gletanja (zidarska obrada) betonskih zidova, te izradu etics sustava.</t>
  </si>
  <si>
    <t>Žbukati tek kada se zidovi osuše i slegne zgrada. Ne smije se žbukati kad postoji opasnost od smrzavanja ili ekstremno visokih temperatura (30°C ili više). Zidovi moraju biti prije žbukanja čisti, a fuge udubljene, da se žbuka može dobro primiti. Prije žbukanja dobro je da se zidovi navlaže, a osobito kod cementnog morta. Ukoliko na zidovima izbija salitra treba ih očistiti četkom i oprati rastvorom solne kiseline u vodi (omjer 1:10) o trošku a i dodavati sredstvo protiv izbijanja salitre u mort.</t>
  </si>
  <si>
    <t>Prva faza žbukanja je bacanje grubog šprica (oštri pijesak, cement, voda) i to zidarskom žlicom, a ne tavom. Na grubi špric bacati grubu žbuku kojom se definira ravnina žbukane plohe. Fina žbuka služi samo za zaglađivanje površina. Treba je izraditi tako da površine budu posve ravne i glatke, a uglovi i bridovi, te spojevi zida i stropa izvedeni oštro ukoliko u troškovniku nije drugačije označeno.</t>
  </si>
  <si>
    <t>Kod tradicionalnih, ručno izrađenih žbuka (glatka, špricana, grebana) izrada u slijedećim fazama:</t>
  </si>
  <si>
    <r>
      <t>-</t>
    </r>
    <r>
      <rPr>
        <sz val="7"/>
        <rFont val="Times New Roman"/>
        <family val="1"/>
        <charset val="238"/>
      </rPr>
      <t xml:space="preserve">   </t>
    </r>
    <r>
      <rPr>
        <sz val="8"/>
        <rFont val="Arial"/>
        <family val="2"/>
        <charset val="238"/>
      </rPr>
      <t>1. čišćenje podloge,</t>
    </r>
  </si>
  <si>
    <r>
      <t>-</t>
    </r>
    <r>
      <rPr>
        <sz val="7"/>
        <rFont val="Times New Roman"/>
        <family val="1"/>
        <charset val="238"/>
      </rPr>
      <t xml:space="preserve">   </t>
    </r>
    <r>
      <rPr>
        <sz val="8"/>
        <rFont val="Arial"/>
        <family val="2"/>
        <charset val="238"/>
      </rPr>
      <t>2. grubi cementni špric,</t>
    </r>
  </si>
  <si>
    <r>
      <t>-</t>
    </r>
    <r>
      <rPr>
        <sz val="7"/>
        <rFont val="Times New Roman"/>
        <family val="1"/>
        <charset val="238"/>
      </rPr>
      <t xml:space="preserve">   </t>
    </r>
    <r>
      <rPr>
        <sz val="8"/>
        <rFont val="Arial"/>
        <family val="2"/>
        <charset val="238"/>
      </rPr>
      <t>3. gruba žbuka,</t>
    </r>
  </si>
  <si>
    <r>
      <t>-</t>
    </r>
    <r>
      <rPr>
        <sz val="7"/>
        <rFont val="Times New Roman"/>
        <family val="1"/>
        <charset val="238"/>
      </rPr>
      <t xml:space="preserve">   </t>
    </r>
    <r>
      <rPr>
        <sz val="8"/>
        <rFont val="Arial"/>
        <family val="2"/>
        <charset val="238"/>
      </rPr>
      <t>4. završni sloj (fina žbuka, fina+pjeskarenje, fina grebana).</t>
    </r>
  </si>
  <si>
    <t>Strojno izrađene žbuke (produžna, gips-vapnena, cementna) su jednoslojne žbuke, uz prethodni špric ili bez njega.</t>
  </si>
  <si>
    <t>Rabiciranje žbuke izvodi se pomoću tekstilno staklene mrežice otporne na alkalije ili sitno pletene mreže od nehrđajućeg čelika.</t>
  </si>
  <si>
    <t>Kod obrade fasade plemenitom žbukom bila to grebana (šerana) ili prskana (hirofa), žbuka mora biti kvalitetna, tvorničke izvedbe u izabranoj boji i kvaliteti. Kod izrade fasadnih žbuka raditi prema uputama proizvođača.</t>
  </si>
  <si>
    <r>
      <t>Etics sustav</t>
    </r>
    <r>
      <rPr>
        <sz val="8"/>
        <rFont val="Arial"/>
        <family val="2"/>
        <charset val="238"/>
      </rPr>
      <t xml:space="preserve"> (the external thermal insulation composite system), odnosno povezani sustav za vanjsku toplinsku izolaciju sastoji se od ljepila, toplinske izolacije (EPS, kamena vuna), polimercementne armirane žbuke, impregnacijskog premaza i završne žbuke u odabranoj boji i teksturi (silikatna, akrilna, silikonska). Ukoliko je predviđeno ugrađuju se i pričvrsnice za toplinsko izolacijski sloj. ETICS sustav izvoditi komponentama jednog, odabranog sustava. Kod ugradnje svih komponenti pridržavati se uputa proizvođača (način ugradnje, sušenje).</t>
    </r>
  </si>
  <si>
    <t>Plivajući pod i glazura (estrih)</t>
  </si>
  <si>
    <t>Plivajući podovi sastoje se od zvučno – toplinske izolacije, razdjelnog sloja pe folije i cementne glazure.</t>
  </si>
  <si>
    <t>Cementna glazura mora biti odvojena od okolnih zidova i stupova tankim trakama zvučne izolacije do razine 2 cm iznad cementne glazure. Toplinsko-zvučna izolacija mora biti uredno postavljena bez međurazmaka i krpanja površina otpacima materijala. Pe foliju polagati s preklopima od 20 cm, a potrebno ju je uz okolne zidove podignuti do razine 2 cm iznad cementne glazure (uz trake polistirena). Kod izvedbe cementnih glazura za polaganje parketa osigurati potrebno vrijeme sušenja ili koristiti specijalni brzosušeći cement. Zaglađivanje estriha mora biti u skladu sa završnom oblogom (strojnim zaglađivačima – tzv helikopterima ili ručno).</t>
  </si>
  <si>
    <t>Cementna glazura s podnim grijanjem se zbog povećanih temperaturnih opterećenja dodatno dilatira na kritičnim mjestima (prolazi među prostorima, dodirne točke između grijanog i negrijanog estriha). Prilikom ugrađivanja svježeg betona glazure, cijevi moraju biti učvršćene, ispunjene tekućinom za grijanje i pod pritiskom.</t>
  </si>
  <si>
    <t>Teracerski radovi: teraco i kulir, betonske ploče</t>
  </si>
  <si>
    <t>Teracerski radovi obuhvaćaju lijevani brušeni teraco, lijevani i prani kulir, montažno postavljanje teraco i kulir ploča, te oblaganje podnih površina (vanjskih i unutarnjih) betonskim prefabrikatima.</t>
  </si>
  <si>
    <t>Sve teracerske radove izvesti prema opisu i detaljima gdje je to potrebno. Smjesa za lijevani kulir i teraco i montažne kulir elemente treba biti izrađena od kamene sitneži i cementa.</t>
  </si>
  <si>
    <t>U pogledu boje, granulacije i omjera miješanja mjerodavan je izbor projektanta. Za odabir smjese potrebno je izraditi nekoliko uzoraka i dostaviti ih Projektantu na odabir.</t>
  </si>
  <si>
    <t>Prije polaganja ploča od kulira ili betonskih prefabriciranih elemenata treba ispitati horizontalnost podloge. Ukoliko su podovi neravni ili su takve visine da se ne bi mogao dobiti određeni pad tražen po projektu, ispravak mora izvesti izvođač građevinskih radova, a što se evidentira u građevinskom dnevniku.</t>
  </si>
  <si>
    <t>Za lijevani kulir, odnosno teraco, podlogu treba očistiti oštrom metlom, te dobro oprati vodom, a po potrebi i oribati. Kako bi veza bila bolja, prije polaganja smjese podlogu treba politi cementnim mlijekom, potom polagati sloj smjese kulira i dobro ga nabijati dok na površini ne izbije voda. Pri tome treba paziti da se pod izvede horizontalno ili u određenom padu, a prema oznaci u projektu.</t>
  </si>
  <si>
    <t>Kod montažne ugradnje potrebno je ispitati zbijenost podloge na predviđena opterećenja i u slučaju nedostatne zbijenosti istu dovesti do vrijednosti zahtijevanih projektom i općim uvjetima zemljanih radova.</t>
  </si>
  <si>
    <t>Ugradnje, pripomoć, fasadna skela</t>
  </si>
  <si>
    <t>Sve ugradbe izvesti točno po propisima i na mjestu označenom u projektu. Kod stavaka, gdje je uz ugradbu označena i dobava, istu treba uključiti, a također i eventualnu izradu pojedinih elemenata koji se izvode na gradilištu i ugrađuju montažno.</t>
  </si>
  <si>
    <t>Zidarska pripomoć obrtnicima, instalaterima, nošenje izuzetno teških predmeta i pripomoć kod raznih ugradbi obračunava se u radnim satima, a u cijenu je uključen i sav potreban materijal za pripomoć (za krpanja, ugradnju…).</t>
  </si>
  <si>
    <t>Radne skele uključene su u cijenu svakog pojedinog rada, a fasadna skela se zasebno obračunava.</t>
  </si>
  <si>
    <t>Prilikom izrade fasadnih skela potrebno je pridržavati se propisa zaštite na radu po pitanjima radnih ploha, zaštitnih ograda i prilaza. Materijal za izradu skela mora biti potpuno ispravan. Odgovorna osoba dužna je izvršiti pregled materijala prije ugradbe. Skele moraju biti izvedene po mjerama i na način označen u statičkom računu i nacrtima za skele. Izvedene skele moraju biti sposobne podnijeti predviđeno opterećenje i moraju biti stabilne. Fasadne skele obračunavaju se po m2 projekcije skele u ravnini pročelja, mjereno po vanjskom rubu i 1 m' nad najvišom površinom.</t>
  </si>
  <si>
    <t>Izvođač će pristupiti izvedbi završnih zidarskih radova tek nakon što projektant potpisom potvrdi tehnološku razradu svih detalja.</t>
  </si>
  <si>
    <r>
      <t>-</t>
    </r>
    <r>
      <rPr>
        <sz val="7"/>
        <rFont val="Times New Roman"/>
        <family val="1"/>
        <charset val="238"/>
      </rPr>
      <t xml:space="preserve">   </t>
    </r>
    <r>
      <rPr>
        <sz val="8"/>
        <rFont val="Arial"/>
        <family val="2"/>
        <charset val="238"/>
      </rPr>
      <t>usklađenje organizacije rada s operativnim planom.</t>
    </r>
  </si>
  <si>
    <r>
      <t>Za površinu žbuke ne odbijaju se otvori veličine do 3 m</t>
    </r>
    <r>
      <rPr>
        <vertAlign val="superscript"/>
        <sz val="8"/>
        <rFont val="Arial"/>
        <family val="2"/>
        <charset val="238"/>
      </rPr>
      <t>2</t>
    </r>
    <r>
      <rPr>
        <sz val="8"/>
        <rFont val="Arial"/>
        <family val="2"/>
        <charset val="238"/>
      </rPr>
      <t>, a uložine (špalete) se ne obračunavaju. Za otvore veličine 3-5 m</t>
    </r>
    <r>
      <rPr>
        <vertAlign val="superscript"/>
        <sz val="8"/>
        <rFont val="Arial"/>
        <family val="2"/>
        <charset val="238"/>
      </rPr>
      <t>2</t>
    </r>
    <r>
      <rPr>
        <sz val="8"/>
        <rFont val="Arial"/>
        <family val="2"/>
        <charset val="238"/>
      </rPr>
      <t xml:space="preserve"> odbija se površina preko 3 m</t>
    </r>
    <r>
      <rPr>
        <vertAlign val="superscript"/>
        <sz val="8"/>
        <rFont val="Arial"/>
        <family val="2"/>
        <charset val="238"/>
      </rPr>
      <t>2</t>
    </r>
    <r>
      <rPr>
        <sz val="8"/>
        <rFont val="Arial"/>
        <family val="2"/>
        <charset val="238"/>
      </rPr>
      <t>, a uložine (špalete) se ne obračunavaju. Za otvore veličine preko 5 m</t>
    </r>
    <r>
      <rPr>
        <vertAlign val="superscript"/>
        <sz val="8"/>
        <rFont val="Arial"/>
        <family val="2"/>
        <charset val="238"/>
      </rPr>
      <t>2</t>
    </r>
    <r>
      <rPr>
        <sz val="8"/>
        <rFont val="Arial"/>
        <family val="2"/>
        <charset val="238"/>
      </rPr>
      <t xml:space="preserve"> se odbija površina preko 3 m</t>
    </r>
    <r>
      <rPr>
        <vertAlign val="superscript"/>
        <sz val="8"/>
        <rFont val="Arial"/>
        <family val="2"/>
        <charset val="238"/>
      </rPr>
      <t>2</t>
    </r>
    <r>
      <rPr>
        <sz val="8"/>
        <rFont val="Arial"/>
        <family val="2"/>
        <charset val="238"/>
      </rPr>
      <t>, a špalete se obračunavaju zasebno. Ako su špalete šire od 20 cm, onda se višak preko 20 cm obračunava posebno po m</t>
    </r>
    <r>
      <rPr>
        <vertAlign val="superscript"/>
        <sz val="8"/>
        <rFont val="Arial"/>
        <family val="2"/>
        <charset val="238"/>
      </rPr>
      <t>2</t>
    </r>
    <r>
      <rPr>
        <sz val="8"/>
        <rFont val="Arial"/>
        <family val="2"/>
        <charset val="238"/>
      </rPr>
      <t>, a otvori se odbijaju kako je prethodno navedeno.</t>
    </r>
  </si>
  <si>
    <t>Pri izvođenju suhomontažnih radova pridržavati se Tehničkog propisa o građevnim proizvodima (NN 33/10…….119/15) i svim važećim normama na koje tehnički propisi upućuju, a posebno na dio E.5. – Popis normi za gipsane proizvode. Za proizvode koji nisu pokriveni preuzetim hrvatskim normama (povišeni podovi, lamelni stropovi…), pridržavati se odgovarajućih normi zemalja članica EU (DIN – Njemačke i ÖNORM – Austrijske).</t>
  </si>
  <si>
    <t>GIPSKARTONSKE PREGRADE I STROPOVI</t>
  </si>
  <si>
    <t>Gips kartonske ploče sastoje se od gipsa, obostrano zaštićenog(armiranog) kartonom. Izvode se kao:</t>
  </si>
  <si>
    <r>
      <t>-</t>
    </r>
    <r>
      <rPr>
        <sz val="7"/>
        <rFont val="Times New Roman"/>
        <family val="1"/>
        <charset val="238"/>
      </rPr>
      <t xml:space="preserve">   </t>
    </r>
    <r>
      <rPr>
        <sz val="8"/>
        <rFont val="Arial"/>
        <family val="2"/>
        <charset val="238"/>
      </rPr>
      <t>standardne (GKB) – za suhe prostore,</t>
    </r>
  </si>
  <si>
    <r>
      <t>-</t>
    </r>
    <r>
      <rPr>
        <sz val="7"/>
        <rFont val="Times New Roman"/>
        <family val="1"/>
        <charset val="238"/>
      </rPr>
      <t xml:space="preserve">   </t>
    </r>
    <r>
      <rPr>
        <sz val="8"/>
        <rFont val="Arial"/>
        <family val="2"/>
        <charset val="238"/>
      </rPr>
      <t>vlagootporne (GKBI) – za vlažne prostore,</t>
    </r>
  </si>
  <si>
    <r>
      <t>-</t>
    </r>
    <r>
      <rPr>
        <sz val="7"/>
        <rFont val="Times New Roman"/>
        <family val="1"/>
        <charset val="238"/>
      </rPr>
      <t xml:space="preserve">   </t>
    </r>
    <r>
      <rPr>
        <sz val="8"/>
        <rFont val="Arial"/>
        <family val="2"/>
        <charset val="238"/>
      </rPr>
      <t>vatrootporne (GKF) – za obloge kamina i formiranje vatrootpornih zidova</t>
    </r>
  </si>
  <si>
    <t>Podkonstrukcija za pregrade i samostojeće obloge je tipska metalna.</t>
  </si>
  <si>
    <r>
      <t>-</t>
    </r>
    <r>
      <rPr>
        <sz val="7"/>
        <rFont val="Times New Roman"/>
        <family val="1"/>
        <charset val="238"/>
      </rPr>
      <t xml:space="preserve">   </t>
    </r>
    <r>
      <rPr>
        <sz val="8"/>
        <rFont val="Arial"/>
        <family val="2"/>
        <charset val="238"/>
      </rPr>
      <t>Između profila se postavlja mineralna (kamena ili staklena) vuna.</t>
    </r>
  </si>
  <si>
    <r>
      <t>-</t>
    </r>
    <r>
      <rPr>
        <sz val="7"/>
        <rFont val="Times New Roman"/>
        <family val="1"/>
        <charset val="238"/>
      </rPr>
      <t xml:space="preserve">   </t>
    </r>
    <r>
      <rPr>
        <sz val="8"/>
        <rFont val="Arial"/>
        <family val="2"/>
        <charset val="238"/>
      </rPr>
      <t>Spojeve sa zidom, stropom ili podom izvoditi prema detaljima proizvođača i akustičkim zahtjevima.</t>
    </r>
  </si>
  <si>
    <r>
      <t>-</t>
    </r>
    <r>
      <rPr>
        <sz val="7"/>
        <rFont val="Times New Roman"/>
        <family val="1"/>
        <charset val="238"/>
      </rPr>
      <t xml:space="preserve">   </t>
    </r>
    <r>
      <rPr>
        <sz val="8"/>
        <rFont val="Arial"/>
        <family val="2"/>
        <charset val="238"/>
      </rPr>
      <t>Vrsta i debljina gipskartonskih ploča ovisi o tehničkim zahtjevima za vlagootpornost, vatrootpornost i zvučnu izolaciju.</t>
    </r>
  </si>
  <si>
    <t>Podkonstrukcija za stropove i ovješene zidne obloge je tipska metalna.</t>
  </si>
  <si>
    <r>
      <t>-</t>
    </r>
    <r>
      <rPr>
        <sz val="7"/>
        <rFont val="Times New Roman"/>
        <family val="1"/>
        <charset val="238"/>
      </rPr>
      <t xml:space="preserve">   </t>
    </r>
    <r>
      <rPr>
        <sz val="8"/>
        <rFont val="Arial"/>
        <family val="2"/>
        <charset val="238"/>
      </rPr>
      <t>Kod duljina većih od 10,0 m izvode se dilatacijski spojevi što ulazi u jediničnu cijenu.</t>
    </r>
  </si>
  <si>
    <r>
      <t>-</t>
    </r>
    <r>
      <rPr>
        <sz val="7"/>
        <rFont val="Times New Roman"/>
        <family val="1"/>
        <charset val="238"/>
      </rPr>
      <t xml:space="preserve">   </t>
    </r>
    <r>
      <rPr>
        <sz val="8"/>
        <rFont val="Arial"/>
        <family val="2"/>
        <charset val="238"/>
      </rPr>
      <t>Spoj sa zidom izvodi se UD profilima.</t>
    </r>
  </si>
  <si>
    <t>Završna obrada</t>
  </si>
  <si>
    <t>Bandažiranje (fugiranje spojeva uporabom armirane trake za pojačanje) i površinska priprema izvodi se u četiri kvalitativne klase (oznake K1 (ili Q1), K2, K3, K4). Kvalitete K1 i K2 izvode monteri suhe gradnje, a kvalitete K3 i K4 soboslikari. Za standardnu kvalitetu bandaže smatra se kvaliteta K2.</t>
  </si>
  <si>
    <t>Kod višeslojnog oblaganja spojevi donjih slojeva ploča se samo zapunjavaju (u klasi K1,) a spojevi gornjeg sloja se završno obrađuju gletanjem.</t>
  </si>
  <si>
    <t>UVJETI IZVEDBE SUHOMONTAŽNIH RADOVA</t>
  </si>
  <si>
    <t>Potrebno se držati uputa proizvođača u pogledu skladištenja materijala, ploča i uvjeta temperature i vlažnosti zraka prostora u kojima će se izvoditi radovi (npr. temperatura od 11 do 35°C i relativna vlažnost do 70 % za gipskartonske radove).</t>
  </si>
  <si>
    <t>Ploče treba zaštititi od kondenzne vlage. Prije ugradnje ploče moraju biti na mjestu ugradnje najmanje 24 sata ranije, da bi se prilagodile mikroklimatskim uvjetima prostora. S izvedbom se može započeti tek kad su završeni svi „mokri“ radovi (žbukanja, cementni estrih i sl.) i konstrukcija dovoljno prosušena, a nakon ugradnje prozora i montaže svih instalacija koje dolaze unutar stropa.</t>
  </si>
  <si>
    <t>Ljeti je potrebno osigurati prozračivanje, a zimi za montažu treba biti uključeno grijanje uz učestalo prozračivanje. Ako se nakon montaže iz nekih razloga grijanje treba isključiti, već montirane ploče treba skinuti i propisno uskladištiti do punog puštanja objekta u funkciju.</t>
  </si>
  <si>
    <t>Montirani strop ili pregradu je potrebno očistiti od eventualnih nečistoća koje su nastale pri izvedbi, ali pri tome treba postupiti po uputama proizvođača suhim postupkom ili sa što manje vlage.</t>
  </si>
  <si>
    <t>Ako je pri montaži došlo do manjih oštećenja ploča, moguće ih je posebnim kitom otkloniti, ukoliko su ona veća, potrebno je zamijeniti cijelu ploču, što će upisom u građevinski dnevnik odrediti nadzorni inženjer.</t>
  </si>
  <si>
    <t>Za učvršćenje tereta na GK konstrukcije treba primijeniti specijalna pričvrsna sredstva te se pridržavati uputa o max opterećenju.</t>
  </si>
  <si>
    <t>Zahtijevanu vatrootpornost zidova, spuštenih stropova i obloga instalacijskih šahtova izvođač radova dokazuje putem certifikata ovlaštene institucije, koje izdaje pro materijala uz ovjerenu Izjavu od nadzornog inženjera i a radova o propisnoj ugradnji traženih sistema.</t>
  </si>
  <si>
    <t>Zahtijevana zračna zvučna zaštita u zgradi dokazuje se mjerenjem na gradilištu. Mjerenje se obračunava posebno.</t>
  </si>
  <si>
    <t>Fugiranje spojeva između ploča i sredstava za pričvršćivanje izvodi se posebnim elastičnim kitovima u skladu sa standardom, odnosno smjernicama proizvođača. U jedinstvenoj cijeni je ukalkulirana površina tehnički standardne kvalitete, klase K(Q)2, osim ako pojedinom stavkom nije drugačije navedeno.</t>
  </si>
  <si>
    <t>Za nastale nekontrolirane raspukline unutar gips kartonskih sistema odgovoran je izvođač bandaža, a za neravnu površinu (vidljiv spoj gips kartonskih ploča) izvođač soboslikarskih radova.</t>
  </si>
  <si>
    <t>Međusobno se bandažiraju samo istovrsni materijali. Bandažiranje između raznovrsnih materijala nije dopušteno. Spojevi dvaju raznovrsnih materijala (npr. beton ili žbuka - GK ploča) izvode se tzv. kontroliranom fugom.</t>
  </si>
  <si>
    <t>Izvođač suho montažnih radova koji je pravilno obradio završni rub GK ploča na spoju s drukčijim materijalom nije odgovoran za nekontrolirane raspukline koje će nastati na spoju radi nepravilno izvedenog detalja drugog a.</t>
  </si>
  <si>
    <t>Pregradne stijene</t>
  </si>
  <si>
    <t>Prekid radova za instalacijske radove nakon polaganja s jedne strane uključeni su u osnovnu cijenu.</t>
  </si>
  <si>
    <t>Ako nisu navedene visine, u obračun se uzimaju u obzir visine zidova i zidnih obloga do 3.20 m. Za otežani rad iznad 3.20 m visine obračunava se doplata.</t>
  </si>
  <si>
    <t>Ako drukčije nije navedeno, zidne konstrukcije od metalnih podupirača nisu nosive i ne mogu se premještati.</t>
  </si>
  <si>
    <t>U jedinstvenu je cijenu potrebno uključiti kruti spoj profila s trakom za brtvljenje sa zidom, stropom i podom.</t>
  </si>
  <si>
    <t>Spušteni stropovi</t>
  </si>
  <si>
    <t>U osnovnu cijenu uključena je radna skela do radne visine 3,20 m. Radna visina mjeri se od gornje razine poda do donje razine primarnog stropa na koji je pričvršćena potkonstrukcija (vješalice) spuštenog stropa.</t>
  </si>
  <si>
    <t>Vodoravne ili okomite ravnine u nagibu do 5% smatraju se kao vodoravne ili okomite, a iznad 5% kao kose.</t>
  </si>
  <si>
    <t>Okomite stropne površine dodaju se površini stropa, a kose se iskazuju zasebno.</t>
  </si>
  <si>
    <t>Ako drukčije nije navedeno, visina vješanja do 50 cm je uključena u osnovnu cijenu. Visina vješanja mjeri se od donjeg ruba primarnog nosivog stropa do donjeg ruba gotovog obješenog stropa.</t>
  </si>
  <si>
    <t>Zidne obloge</t>
  </si>
  <si>
    <t>Potkonstrukcija gips kartonskih sistema od stropnih C profila te zidnih okomitih obloga se izravnim podesivim vješalicama (pričvršćivačima) montira neposredno na nosivu podlogu.</t>
  </si>
  <si>
    <t>U osnovnu cijenu potkonstrukcije uključena je montaža vodoravnih, kosih ili okomitih obloga kod kojih maksimalni odmak konstrukcije od primarne konstrukcije iznosi 10 cm (mjereno do vanjskog ruba C profila).</t>
  </si>
  <si>
    <t>Izolacije - toplinske, zvučne izolacije i parne brane</t>
  </si>
  <si>
    <t>Elementi izolacije moraju biti dobro zbijeni i povezani sa susjednim konstruktivnim elementima.</t>
  </si>
  <si>
    <t>Povišeni podovi</t>
  </si>
  <si>
    <t>Potkonstrukcija mora biti trajno pričvršćena u podlogu. Ukoliko je povišeni pod viši od 50 cm potrebno je dodatno stabilizirati podkonstrukciju (sidrenjem u pod ili ubacivanjem horizontalnih ukruta).</t>
  </si>
  <si>
    <t>Ploče treba polagati bez dodatnog pričvršćivanja. Rezane rubove materijala neotpornih na vlagu potrebno je zaštititi od mogućeg prodora vlage.</t>
  </si>
  <si>
    <t>Dozvoljeni razmak između ploča 2 mm, dozvoljeni pomaci fuga u dužnim spojevima do 4 mm.</t>
  </si>
  <si>
    <t>Nije dopušteno nanošenje nivelirajućih masa u svrhu izravnanja površine povišenog poda.</t>
  </si>
  <si>
    <t>Instalacije u povišenom podu moraju biti strukturalno kompatibilne i ne smiju utjecati na umanjenje nosivosti potkonstrukcije poda.</t>
  </si>
  <si>
    <r>
      <t>-</t>
    </r>
    <r>
      <rPr>
        <sz val="7"/>
        <rFont val="Times New Roman"/>
        <family val="1"/>
        <charset val="238"/>
      </rPr>
      <t xml:space="preserve">   </t>
    </r>
    <r>
      <rPr>
        <sz val="8"/>
        <rFont val="Arial"/>
        <family val="2"/>
        <charset val="238"/>
      </rPr>
      <t>sav materijal, dobavu i uskladištenje,</t>
    </r>
  </si>
  <si>
    <r>
      <t>-</t>
    </r>
    <r>
      <rPr>
        <sz val="7"/>
        <rFont val="Times New Roman"/>
        <family val="1"/>
        <charset val="238"/>
      </rPr>
      <t xml:space="preserve">   </t>
    </r>
    <r>
      <rPr>
        <sz val="8"/>
        <rFont val="Arial"/>
        <family val="2"/>
        <charset val="238"/>
      </rPr>
      <t>sav spojni i pomoćni materijal,</t>
    </r>
  </si>
  <si>
    <r>
      <t>-</t>
    </r>
    <r>
      <rPr>
        <sz val="7"/>
        <rFont val="Times New Roman"/>
        <family val="1"/>
        <charset val="238"/>
      </rPr>
      <t xml:space="preserve">   </t>
    </r>
    <r>
      <rPr>
        <sz val="8"/>
        <rFont val="Arial"/>
        <family val="2"/>
        <charset val="238"/>
      </rPr>
      <t>primjenu mjera zaštite od požara,</t>
    </r>
  </si>
  <si>
    <r>
      <t>-</t>
    </r>
    <r>
      <rPr>
        <sz val="7"/>
        <rFont val="Times New Roman"/>
        <family val="1"/>
        <charset val="238"/>
      </rPr>
      <t xml:space="preserve">   </t>
    </r>
    <r>
      <rPr>
        <sz val="8"/>
        <rFont val="Arial"/>
        <family val="2"/>
        <charset val="238"/>
      </rPr>
      <t>troškove zaštite na radu,</t>
    </r>
  </si>
  <si>
    <r>
      <t>-</t>
    </r>
    <r>
      <rPr>
        <sz val="7"/>
        <rFont val="Times New Roman"/>
        <family val="1"/>
        <charset val="238"/>
      </rPr>
      <t xml:space="preserve">   </t>
    </r>
    <r>
      <rPr>
        <sz val="8"/>
        <rFont val="Arial"/>
        <family val="2"/>
        <charset val="238"/>
      </rPr>
      <t>troškove izdavanja atesta i kontrolna ispitivanja,</t>
    </r>
  </si>
  <si>
    <t>Izvođač će pristupiti izvedbi tek nakon što projektant potpisom potvrdi tehnološku razradu svih detalja.</t>
  </si>
  <si>
    <r>
      <t>-</t>
    </r>
    <r>
      <rPr>
        <sz val="7"/>
        <rFont val="Times New Roman"/>
        <family val="1"/>
        <charset val="238"/>
      </rPr>
      <t xml:space="preserve">   </t>
    </r>
    <r>
      <rPr>
        <sz val="8"/>
        <rFont val="Arial"/>
        <family val="2"/>
        <charset val="238"/>
      </rPr>
      <t>tvrde (diamant) - uglavnom za javne zagrade (bolnice, vrtići, škole)</t>
    </r>
  </si>
  <si>
    <r>
      <t>-</t>
    </r>
    <r>
      <rPr>
        <sz val="7"/>
        <rFont val="Times New Roman"/>
        <family val="1"/>
        <charset val="238"/>
      </rPr>
      <t xml:space="preserve">   </t>
    </r>
    <r>
      <rPr>
        <sz val="8"/>
        <rFont val="Arial"/>
        <family val="2"/>
        <charset val="238"/>
      </rPr>
      <t>akustičke - uglavnom za javne zgrade.</t>
    </r>
  </si>
  <si>
    <r>
      <t>-</t>
    </r>
    <r>
      <rPr>
        <sz val="7"/>
        <rFont val="Times New Roman"/>
        <family val="1"/>
        <charset val="238"/>
      </rPr>
      <t xml:space="preserve">   </t>
    </r>
    <r>
      <rPr>
        <sz val="8"/>
        <rFont val="Arial"/>
        <family val="2"/>
        <charset val="238"/>
      </rPr>
      <t>CW profili od pocinčanog lima debljine 0,6 mm presjeka 50 / 75 / 100 mm na osnom razmaku 62,5 cm s donjim i gornjim UW-profilom.</t>
    </r>
  </si>
  <si>
    <r>
      <t>-</t>
    </r>
    <r>
      <rPr>
        <sz val="7"/>
        <rFont val="Times New Roman"/>
        <family val="1"/>
        <charset val="238"/>
      </rPr>
      <t xml:space="preserve">   </t>
    </r>
    <r>
      <rPr>
        <sz val="8"/>
        <rFont val="Arial"/>
        <family val="2"/>
        <charset val="238"/>
      </rPr>
      <t>CD 60/27 profili, od pocinčanog lima debljine 0,7 mm i ovjesnih elemenata koji se vijcima pričvršćuju o stropnu konstrukciju. Nosivi profili postavljaju se na razmaku od 75 -100 cm, ovješeni ovjesnim elementima na maksimalnom razmaku od 60 - 90 cm.</t>
    </r>
  </si>
  <si>
    <r>
      <t>-</t>
    </r>
    <r>
      <rPr>
        <sz val="7"/>
        <rFont val="Times New Roman"/>
        <family val="1"/>
        <charset val="238"/>
      </rPr>
      <t xml:space="preserve">   </t>
    </r>
    <r>
      <rPr>
        <sz val="8"/>
        <rFont val="Arial"/>
        <family val="2"/>
        <charset val="238"/>
      </rPr>
      <t>Na nosive profile postavljaju se montažni na maksimalnom razmaku od 40-62,5 cm.</t>
    </r>
  </si>
  <si>
    <r>
      <t>-</t>
    </r>
    <r>
      <rPr>
        <sz val="7"/>
        <rFont val="Times New Roman"/>
        <family val="1"/>
        <charset val="238"/>
      </rPr>
      <t xml:space="preserve">   </t>
    </r>
    <r>
      <rPr>
        <sz val="8"/>
        <rFont val="Arial"/>
        <family val="2"/>
        <charset val="238"/>
      </rPr>
      <t>K1 - Tehnički neophodna kvaliteta - za površine bez posebnih optičkih zahtjeva, npr. ispod keramičkih pločica, žbuke ili druge vrste završnih obloga.</t>
    </r>
  </si>
  <si>
    <r>
      <t>-</t>
    </r>
    <r>
      <rPr>
        <sz val="7"/>
        <rFont val="Times New Roman"/>
        <family val="1"/>
        <charset val="238"/>
      </rPr>
      <t xml:space="preserve">   </t>
    </r>
    <r>
      <rPr>
        <b/>
        <u/>
        <sz val="8"/>
        <rFont val="Arial"/>
        <family val="2"/>
        <charset val="238"/>
      </rPr>
      <t>K2 - Standardna kvaliteta površine - pogodna za završne premaze i tapete. Uključuje osnovnu obradu spojeva ploča i zaglađivanje područja spoja. Uračunata u cijenu ukupnih suhomontažnih radova.</t>
    </r>
  </si>
  <si>
    <r>
      <t>-</t>
    </r>
    <r>
      <rPr>
        <sz val="7"/>
        <rFont val="Times New Roman"/>
        <family val="1"/>
        <charset val="238"/>
      </rPr>
      <t xml:space="preserve">   </t>
    </r>
    <r>
      <rPr>
        <sz val="8"/>
        <rFont val="Arial"/>
        <family val="2"/>
        <charset val="238"/>
      </rPr>
      <t>K3 - površina koja premašuje standardne zahtjeve (soboslikari)</t>
    </r>
  </si>
  <si>
    <r>
      <t>-</t>
    </r>
    <r>
      <rPr>
        <sz val="7"/>
        <rFont val="Times New Roman"/>
        <family val="1"/>
        <charset val="238"/>
      </rPr>
      <t xml:space="preserve">   </t>
    </r>
    <r>
      <rPr>
        <sz val="8"/>
        <rFont val="Arial"/>
        <family val="2"/>
        <charset val="238"/>
      </rPr>
      <t>K4 - izuzetno glatka i ravna površina (soboslikari)</t>
    </r>
  </si>
  <si>
    <t>Materijal koji će se upotrijebiti, pomoćni materijal, rad i pomoćni rad mora u svemu odgovarati standardima, propisima i Tehničkim uvjetima za izvođenje ličilačkih radova (HRN U.F2.012/78).</t>
  </si>
  <si>
    <t>Prije početka izvedbe radova izvođač je dužan projektantu predočiti uzorke boja odgovarajuće za određen tip obrade i izvesti probna bojanja s uzorcima na plohama koje se obrađuju, i to u više nijansi boja, na osnovu čega će projektant odabrati boju i način nanošenja odnosno tip valjka. Tek po izboru i odobrenju projektanta može se otpočeti sa radovima na tako odabran način. Gore navedeno neće se posebno platiti već predstavlja trošak i obvezu izvođača i ulazi u jediničnu cijenu izvedbe radova.</t>
  </si>
  <si>
    <t>Sva bojanja i ličenja treba izvesti samo na suhim, čistim, ravnim ili ravnomjerno zakrivljenim (po projektu) i odmašćenim plohama. Podlogu treba prije početka radova pregledati i kod većih oštećenja ili zaprljanja i zamašćenja na isto upozoriti nadzornog inženjera i radove prekinuti dok se podloga odgovarajuće ne pripremi. Kod manjih oštećenja treba izvođač podlogu dovesti u potrebno stanje za kvalitetan rad brušenjem manjih neravnina, kitanjem i zapunjavanjem pukotina i manjih udubina kitom za zapunjavanje i izravnanje. Nakon toga treba obavezno izvesti gletanje odgovarajućom glet masom za određeni tip podloge do potrebne glatkoće, ako nije u stavci troškovnika drugačije navedeno. Sve gore navedeno treba uračunati u jediničnu cijenu.</t>
  </si>
  <si>
    <t>Pri radu treba se striktno pridržavati pravila zaštite na radu, uz primjenu odgovarajućih zaštitnih sredstava. Sve prostorije po završetku radova treba dobro prozračiti ili ventilirati.</t>
  </si>
  <si>
    <t>Prilikom izvođenja radova izvođač treba zaštititi sve susjedne plohe i dijelove konstrukcije na takav način da ne dođe do njihovog prljanja i oštećenja i isto uračunati u cijeni. Ukoliko do prljanja i oštećenja ipak dođe isto će izvođač očistiti i popraviti na svoj trošak.</t>
  </si>
  <si>
    <t>Tijekom izvođenja radova treba obratiti pažnju na atmosferske prilike. Vanjski radovi se ne smiju izvoditi u slučaju oborina, magle, zraka prezasićenog vlagom, te jakog vjetra i temperature ispod +5°C.</t>
  </si>
  <si>
    <t>Premazi i boje moraju biti postojani na svjetlo i otporni na pranje vodom, a na vanjskim plohama otporni na atmosferilije. Svi soboslikarski radovi moraju se izvesti prema izabranim uzorcima.</t>
  </si>
  <si>
    <t>Izvođač je dužan prije početka rada pregledati podloge i ustanoviti da li su primjerene za predviđenu obradu. Ako na podlozi postoje bilo kakvi nedostaci koji se mogu odraziti na kvalitetu radova, izvođač je dužan na to upozoriti naručitelja radova jer se naknadno pozivanje na lošu podlogu neće uvažiti.</t>
  </si>
  <si>
    <t>Izvođač može započeti radove tek kad su iz prostorije odstranjeni svi otpaci i drugo što bi moglo smetati izvedbi.</t>
  </si>
  <si>
    <t>Za sve vrste soboslikarsko-ličilačkih radova podloge moraju biti čiste od prašine i druge prljavštine kao što su: smole, ulja, masti, čađa, gar, bitumen, cement, mort i dr. Bojati ili ličiti dopušteno je samo na suhu i pripremljenu podlogu.</t>
  </si>
  <si>
    <t>Vanjski ličilački radovi ne smiju se izvoditi po lošem vremenu, koje bi moglo štetiti kvaliteti radova (npr. hladnoća, oborine, magla, jak vjetar i sl.).</t>
  </si>
  <si>
    <t>Zabranjeno je bacati u kanalizaciju i sanitarne uređaje ostatke boje, vapna, gipsa, kita i drugog materijala.</t>
  </si>
  <si>
    <t>Ličenje unutarnjih zidova izvodi se slijedećim redoslijedom:</t>
  </si>
  <si>
    <r>
      <t>-</t>
    </r>
    <r>
      <rPr>
        <sz val="7"/>
        <rFont val="Times New Roman"/>
        <family val="1"/>
        <charset val="238"/>
      </rPr>
      <t xml:space="preserve">   </t>
    </r>
    <r>
      <rPr>
        <sz val="8"/>
        <rFont val="Arial"/>
        <family val="2"/>
        <charset val="238"/>
      </rPr>
      <t>0. namakanje i struganje starog naliča,</t>
    </r>
  </si>
  <si>
    <r>
      <t>-</t>
    </r>
    <r>
      <rPr>
        <sz val="7"/>
        <rFont val="Times New Roman"/>
        <family val="1"/>
        <charset val="238"/>
      </rPr>
      <t xml:space="preserve">   </t>
    </r>
    <r>
      <rPr>
        <sz val="8"/>
        <rFont val="Arial"/>
        <family val="2"/>
        <charset val="238"/>
      </rPr>
      <t>1. impregnacija (grundiranje) – penetrirajući premaz podloge radi konsolidacije,</t>
    </r>
  </si>
  <si>
    <r>
      <t>-</t>
    </r>
    <r>
      <rPr>
        <sz val="7"/>
        <rFont val="Times New Roman"/>
        <family val="1"/>
        <charset val="238"/>
      </rPr>
      <t xml:space="preserve">   </t>
    </r>
    <r>
      <rPr>
        <sz val="8"/>
        <rFont val="Arial"/>
        <family val="2"/>
        <charset val="238"/>
      </rPr>
      <t>2. kitanje i zatvaranje pojedinačnih rupa, uključivo bandažiranje većih pukotina</t>
    </r>
  </si>
  <si>
    <r>
      <t>-</t>
    </r>
    <r>
      <rPr>
        <sz val="7"/>
        <rFont val="Times New Roman"/>
        <family val="1"/>
        <charset val="238"/>
      </rPr>
      <t xml:space="preserve">   </t>
    </r>
    <r>
      <rPr>
        <sz val="8"/>
        <rFont val="Arial"/>
        <family val="2"/>
        <charset val="238"/>
      </rPr>
      <t>3. gletanje – prevlačenje cijele površine ličilačkim kitom u nekoliko slojeva ovisno o zahtijevanoj kvaliteti površine uključivo brušenje i otprašivanje između slojeva,</t>
    </r>
  </si>
  <si>
    <r>
      <t>-</t>
    </r>
    <r>
      <rPr>
        <sz val="7"/>
        <rFont val="Times New Roman"/>
        <family val="1"/>
        <charset val="238"/>
      </rPr>
      <t xml:space="preserve">   </t>
    </r>
    <r>
      <rPr>
        <sz val="8"/>
        <rFont val="Arial"/>
        <family val="2"/>
        <charset val="238"/>
      </rPr>
      <t>4. brušenje i otprašivanje,</t>
    </r>
  </si>
  <si>
    <r>
      <t>-</t>
    </r>
    <r>
      <rPr>
        <sz val="7"/>
        <rFont val="Times New Roman"/>
        <family val="1"/>
        <charset val="238"/>
      </rPr>
      <t xml:space="preserve">   </t>
    </r>
    <r>
      <rPr>
        <sz val="8"/>
        <rFont val="Arial"/>
        <family val="2"/>
        <charset val="238"/>
      </rPr>
      <t>5. ovisno o vrsti boje i uputi proizvođača – nanošenje primera kako bi se smanjila upojnost podloge</t>
    </r>
  </si>
  <si>
    <r>
      <t>-</t>
    </r>
    <r>
      <rPr>
        <sz val="7"/>
        <rFont val="Times New Roman"/>
        <family val="1"/>
        <charset val="238"/>
      </rPr>
      <t xml:space="preserve">   </t>
    </r>
    <r>
      <rPr>
        <sz val="8"/>
        <rFont val="Arial"/>
        <family val="2"/>
        <charset val="238"/>
      </rPr>
      <t>6. dvokratno ili trokratno ličenje – nanošenje boje četkama, valjcima ili prskanjem.</t>
    </r>
  </si>
  <si>
    <t>Jedinična cijena uključuje</t>
  </si>
  <si>
    <r>
      <t>-</t>
    </r>
    <r>
      <rPr>
        <sz val="7"/>
        <rFont val="Times New Roman"/>
        <family val="1"/>
        <charset val="238"/>
      </rPr>
      <t xml:space="preserve">   </t>
    </r>
    <r>
      <rPr>
        <sz val="8"/>
        <rFont val="Arial"/>
        <family val="2"/>
        <charset val="238"/>
      </rPr>
      <t>dobavu / ishođenje potvrde o sukladnosti za sve ugrađene materijale (certifikat),</t>
    </r>
  </si>
  <si>
    <r>
      <t>-</t>
    </r>
    <r>
      <rPr>
        <sz val="7"/>
        <rFont val="Times New Roman"/>
        <family val="1"/>
        <charset val="238"/>
      </rPr>
      <t xml:space="preserve">   </t>
    </r>
    <r>
      <rPr>
        <sz val="8"/>
        <rFont val="Arial"/>
        <family val="2"/>
        <charset val="238"/>
      </rPr>
      <t>izradu uzoraka tona i obrade koji odabere projektant,</t>
    </r>
  </si>
  <si>
    <r>
      <t>-</t>
    </r>
    <r>
      <rPr>
        <sz val="7"/>
        <rFont val="Times New Roman"/>
        <family val="1"/>
        <charset val="238"/>
      </rPr>
      <t xml:space="preserve">   </t>
    </r>
    <r>
      <rPr>
        <sz val="8"/>
        <rFont val="Arial"/>
        <family val="2"/>
        <charset val="238"/>
      </rPr>
      <t>sve posredne i neposredne troškove za rad, materijal, alat i strojeve,</t>
    </r>
  </si>
  <si>
    <t>Izvođač će pristupiti izvedbi tek nakon što projektant potpisom potvrdi uzorke tona i obrade.</t>
  </si>
  <si>
    <t>Podopolagačke radove potrebno je u svemu izvesti prema Pravilniku o zaštiti na radu u građevinarstvu, Pravilniku o tehničkim mjerama i uvjetima za završne radove u građevinarstvu i Tehničkim uvjetima za izvođenje podopolagačkih radova.</t>
  </si>
  <si>
    <t>U podopolagačke radove spadaju radovi s linoleumom, vinilom (LVT), industrijskim tepisima, PVC i gumenim pločama i trakama, kao i lijevane, samonivelirajuće dvokomponentne podne obloge: epoksidni i poliuretanski podovi.</t>
  </si>
  <si>
    <t>Radove obavljati u skladu s uputama proizvođača i koristiti proizvode koji su predviđeni za pojedini tip poda po preporuci proizvođača.</t>
  </si>
  <si>
    <t>Za linoleume i tepihe izvođač je dužan koristiti ljepilo koje nije otrovno i nije neoprenskog porijekla. U slučaju rada s neoprenskim ljepilima osigurati ventilaciju prostorije i zaštitu maskama.</t>
  </si>
  <si>
    <t>Izvođač je dužan prije početka radova pregledati podlogu te o svim nepravilnostima obavijestiti nadzornog inženjera i investitora. Naknadno pozivanje na nekvalitetnu podlogu neće se uvažiti.</t>
  </si>
  <si>
    <t>Ukoliko u projektu nije priložen detalj izvedbe podnožja (sokla) izvođač je dužan način izvedbe dogovoriti sa projektantom.</t>
  </si>
  <si>
    <t>Izvođač je dužan do primopredaje radova zaštititi postavljene podove od oštećenja i onečišćenja.</t>
  </si>
  <si>
    <r>
      <t>-</t>
    </r>
    <r>
      <rPr>
        <sz val="7"/>
        <rFont val="Times New Roman"/>
        <family val="1"/>
        <charset val="238"/>
      </rPr>
      <t xml:space="preserve">   </t>
    </r>
    <r>
      <rPr>
        <sz val="8"/>
        <rFont val="Arial"/>
        <family val="2"/>
        <charset val="238"/>
      </rPr>
      <t>provjeru kvalitete i točnosti podloga na gradilištu,</t>
    </r>
  </si>
  <si>
    <r>
      <t>-</t>
    </r>
    <r>
      <rPr>
        <sz val="7"/>
        <rFont val="Times New Roman"/>
        <family val="1"/>
        <charset val="238"/>
      </rPr>
      <t xml:space="preserve">   </t>
    </r>
    <r>
      <rPr>
        <sz val="8"/>
        <rFont val="Arial"/>
        <family val="2"/>
        <charset val="238"/>
      </rPr>
      <t>izradu shema polaganja,</t>
    </r>
  </si>
  <si>
    <r>
      <t>-</t>
    </r>
    <r>
      <rPr>
        <sz val="7"/>
        <rFont val="Times New Roman"/>
        <family val="1"/>
        <charset val="238"/>
      </rPr>
      <t xml:space="preserve">   </t>
    </r>
    <r>
      <rPr>
        <sz val="8"/>
        <rFont val="Arial"/>
        <family val="2"/>
        <charset val="238"/>
      </rPr>
      <t>sav materijal za niveliranje podloge i lijepljenje poda,</t>
    </r>
  </si>
  <si>
    <t>Stavka se odnosi na oblaganje postojećeg zida i kasete kliznih vrata koja ulaze u zidnu stijenu.</t>
  </si>
  <si>
    <t>Sve ostale izvedbene detalje usuglasiti s projektantom. Obračun po m2 obloge u funkciji. Količina je aproksimativna. Točna količina utvrđuje se na licu mjesta kroz građevinski dnevnik.</t>
  </si>
  <si>
    <t>Spojeve stropa s AB konstrukcijom, kamenim zidom i drugim elementima konstrukcije izvesti u svemu prema tehničkim listovima proizvođača.</t>
  </si>
  <si>
    <t>Obračun po m2 montiranog stropa u funkciji. Količina je aproksimativna. Točna količina utvrđuje se na licu mjesta kroz građevinski dnevnik.</t>
  </si>
  <si>
    <t>Zidanje parapeta pregradnog zida - šalter pravosudne policije</t>
  </si>
  <si>
    <t>Zidanje šupljom porolit opekom u produžnom mortu, marke M-5. Zid debljine 6 cm.</t>
  </si>
  <si>
    <t>Obračun po m2.</t>
  </si>
  <si>
    <t>Uskladiti s debljinom postojećeg zida.</t>
  </si>
  <si>
    <t>prodori 50 do 100 mm kroz zidove d=70 cm</t>
  </si>
  <si>
    <t>prodori do 200 mm kroz zidove d=70 cm</t>
  </si>
  <si>
    <t>Razni zidarski radovi - zidarske pripomoći</t>
  </si>
  <si>
    <t>Zidarske pripomoći kod instalaterskih i obrtničkih radova, razna dubljenja, bušenja i krpanja.</t>
  </si>
  <si>
    <t>Obračun prema upisu u građevinski dnevnik i dogovoru s investitorom i nadzorom.</t>
  </si>
  <si>
    <t>krpanje šliceva do 10 cm širine</t>
  </si>
  <si>
    <t>krpanje šliceva od 10 - 20 cm širine</t>
  </si>
  <si>
    <t>krpanje šliceva preko 20 cm širine</t>
  </si>
  <si>
    <t>obrada špaleta do 20 cm širine</t>
  </si>
  <si>
    <t>obrada špaleta preko 20 cm širine</t>
  </si>
  <si>
    <t>Žbukanje zidova od opeke vapnenom ili produžnom žbukom</t>
  </si>
  <si>
    <t>Obračun po komadu prodora raznih veličina, mt zatvaranja/krpanja šliceva nakon postave instalacija, mt (do 20 cm) ili m2 (preko 20 cm) obrade špaleta, te po h rada radnika.</t>
  </si>
  <si>
    <r>
      <t>Oblaganje  trasa termo i elektroinstalacija oblogama od</t>
    </r>
    <r>
      <rPr>
        <b/>
        <sz val="9"/>
        <rFont val="Arial"/>
        <family val="2"/>
      </rPr>
      <t xml:space="preserve"> običnih </t>
    </r>
    <r>
      <rPr>
        <sz val="9"/>
        <rFont val="Arial"/>
        <family val="2"/>
        <charset val="238"/>
      </rPr>
      <t>gips-kartonskih ploča d=1,25 cm s potrebnom metalnom podkonstrukcijom.</t>
    </r>
  </si>
  <si>
    <t>Skidanje postojećih staklenih uklada na vratnim krilima, te dobava i postava novih.</t>
  </si>
  <si>
    <t>A.1.   RUŠENJA I DEMONTAŽE</t>
  </si>
  <si>
    <t>A.2.   ZEMLJANI RADOVI</t>
  </si>
  <si>
    <t>A.3.   BETONSKI I ARMIRANOBETONSKI RADOVI</t>
  </si>
  <si>
    <t>A.4.   ZIDARSKI RADOVI</t>
  </si>
  <si>
    <t>A.5.   IZOLATERSKI RADOVI</t>
  </si>
  <si>
    <t>A.6.   TESARSKI RADOVI</t>
  </si>
  <si>
    <t>A.7.   METALNE KONSTRUKCIJE</t>
  </si>
  <si>
    <t>B.1.   LIMARSKI RADOVI</t>
  </si>
  <si>
    <t>B.2.   POKRIVAČKI RADOVI</t>
  </si>
  <si>
    <t>B.3.   IZOLACIJA RAVNIH KROVOVA</t>
  </si>
  <si>
    <t>B.4.   STOLARSKI RADOVI</t>
  </si>
  <si>
    <t>B.5.   BRAVARSKI RADOVI</t>
  </si>
  <si>
    <t>B.6.   ZAVRŠNI ZIDARSKI RADOVI</t>
  </si>
  <si>
    <t>B.7.   SUHOMONTAŽNI RADOVI</t>
  </si>
  <si>
    <t>B.11.   SOBOSLIKARSKO-LIČILAČKI RADOVI</t>
  </si>
  <si>
    <t>Sva priprema se u pravilu vrši u radionicama, a staklarske radove treba izvoditi prema Tehničkom propisu za staklene konstrukcije (NN 53/17), te prema Tehničkom propisu o racionalnoj uporabi energije i toplinskoj zaštiti u zgradama (NN 128/15).</t>
  </si>
  <si>
    <t>Vrste stakla:</t>
  </si>
  <si>
    <r>
      <t>-</t>
    </r>
    <r>
      <rPr>
        <sz val="7"/>
        <rFont val="Times New Roman"/>
        <family val="1"/>
        <charset val="238"/>
      </rPr>
      <t xml:space="preserve">   </t>
    </r>
    <r>
      <rPr>
        <b/>
        <sz val="8"/>
        <rFont val="Arial"/>
        <family val="2"/>
        <charset val="238"/>
      </rPr>
      <t>Izo staklo (termoizolacijsko)</t>
    </r>
    <r>
      <rPr>
        <sz val="8"/>
        <rFont val="Arial"/>
        <family val="2"/>
        <charset val="238"/>
      </rPr>
      <t xml:space="preserve"> – sastavljeno je od dva ili tri float stakla d = 4 (6) mm i šupljine 12 (16) mm. Međuprostor je punjen plinom ili suhim zrakom.</t>
    </r>
  </si>
  <si>
    <r>
      <t>-</t>
    </r>
    <r>
      <rPr>
        <sz val="7"/>
        <rFont val="Times New Roman"/>
        <family val="1"/>
        <charset val="238"/>
      </rPr>
      <t xml:space="preserve">   </t>
    </r>
    <r>
      <rPr>
        <b/>
        <sz val="8"/>
        <rFont val="Arial"/>
        <family val="2"/>
        <charset val="238"/>
      </rPr>
      <t>Sigurnosno staklo</t>
    </r>
    <r>
      <rPr>
        <sz val="8"/>
        <rFont val="Arial"/>
        <family val="2"/>
        <charset val="238"/>
      </rPr>
      <t xml:space="preserve"> – pri lomu se rasprsne u bezopasne komadiće, a može biti:</t>
    </r>
  </si>
  <si>
    <r>
      <t>-</t>
    </r>
    <r>
      <rPr>
        <sz val="7"/>
        <rFont val="Times New Roman"/>
        <family val="1"/>
        <charset val="238"/>
      </rPr>
      <t xml:space="preserve">   </t>
    </r>
    <r>
      <rPr>
        <sz val="8"/>
        <rFont val="Arial"/>
        <family val="2"/>
        <charset val="238"/>
      </rPr>
      <t>Armirano staklo (6 – 7 mm) – ojačano metalnom mrežicom u sredini, treba imati pravilno raspoređenu mrežu, jednoličnu debljinu, te ne smije imati mjehure i valove.</t>
    </r>
  </si>
  <si>
    <t>Specijalna stakla:</t>
  </si>
  <si>
    <t>Dekorativno staklo:</t>
  </si>
  <si>
    <r>
      <t>-</t>
    </r>
    <r>
      <rPr>
        <sz val="7"/>
        <rFont val="Times New Roman"/>
        <family val="1"/>
        <charset val="238"/>
      </rPr>
      <t xml:space="preserve">   </t>
    </r>
    <r>
      <rPr>
        <sz val="8"/>
        <rFont val="Arial"/>
        <family val="2"/>
        <charset val="238"/>
      </rPr>
      <t>Staklo s printom – uglavnom primjena na kaljenim staklima. Printa se diretno na staklenu površinu i zaštićuje se lakom i folijom.</t>
    </r>
  </si>
  <si>
    <t>Ostali proizvodi od stakla:</t>
  </si>
  <si>
    <r>
      <t>-</t>
    </r>
    <r>
      <rPr>
        <sz val="7"/>
        <rFont val="Times New Roman"/>
        <family val="1"/>
        <charset val="238"/>
      </rPr>
      <t xml:space="preserve">   </t>
    </r>
    <r>
      <rPr>
        <sz val="8"/>
        <rFont val="Arial"/>
        <family val="2"/>
        <charset val="238"/>
      </rPr>
      <t>Profilit staklo – profilirane staklene lamele. Postupak proizvodnje je isti kao i kod lijevanog stakla, samo što se radi u "U" profilima širine 22,25,32 i 52 cm sa maksimalnom dužinom od 7 metara. Ugradnja profiliranog stakla može biti jednostruka i dvostruka.</t>
    </r>
  </si>
  <si>
    <r>
      <t>-</t>
    </r>
    <r>
      <rPr>
        <sz val="7"/>
        <rFont val="Times New Roman"/>
        <family val="1"/>
        <charset val="238"/>
      </rPr>
      <t xml:space="preserve">   </t>
    </r>
    <r>
      <rPr>
        <sz val="8"/>
        <rFont val="Arial"/>
        <family val="2"/>
        <charset val="238"/>
      </rPr>
      <t>Staklene pločice, stakleni mozaik, stakleni crjepovi,</t>
    </r>
  </si>
  <si>
    <r>
      <t>-</t>
    </r>
    <r>
      <rPr>
        <sz val="7"/>
        <rFont val="Times New Roman"/>
        <family val="1"/>
        <charset val="238"/>
      </rPr>
      <t xml:space="preserve">   </t>
    </r>
    <r>
      <rPr>
        <sz val="8"/>
        <rFont val="Arial"/>
        <family val="2"/>
        <charset val="238"/>
      </rPr>
      <t>Staklena pjena (foam glas) – proizvodi se od recikliranog staklenog otpada, male je gustoće, a ima odlična termoizolacijska svojstva te funkciju parne brane,</t>
    </r>
  </si>
  <si>
    <t>Izvođač treba upotrijebiti materijal koji u svemu (vrsti, boji i kvaliteti) mora biti jednak uzorku što ga odabere projektant. Materijal predviđen za izvedbu naveden je u stavkama troškovnika.</t>
  </si>
  <si>
    <t>Izvođači stolarije i staklar dogovorit će ovisno o debljini stakla, širinu utora za staklo za svaku pojedinu stavku. Utor treba biti dovoljno širok da se staklo uloži u kit. Svo ostakljenje izvodi se pomoću drvenih, čeličnih ili aluminijskih kutnih letvica, koje daje stolar, odnosno bravar zajedno s potrebnim vijcima, a brtvljenje je plastičnim kitom, koji je kod stolarije u tonu drveta.</t>
  </si>
  <si>
    <t>Prije početka radova izvođač mora ustanoviti kvalitetu i provjeriti mjere otvora stolarskih i bravarskih radova koji se ostakljuju. Istu takvu provjeru treba izvođač obaviti prije ugradnje vrata od kaljenog stakla. Ako izvođač ustanovi neispravnosti na otvorima stolarskih i bravarskih proizvoda, te na otvorima gdje se trebaju ugraditi vrata od kaljenog stakla, o tome mora odmah pismeno obavijestiti naručitelja, odnosno nadzornog iunženjera kako bi se te neispravnosti mogle otkloniti na vrijeme i omogućiti nesmetan rad izvođaču staklarskih radova.</t>
  </si>
  <si>
    <t>Ostakljenje stolarije, odnosno bravarije u pravilu radi staklar kao suizvođač isporučitelja građevne stolarije odnosno bravarije. Ostakljivanje se obavlja prema dogovoru sa stolarom, odnosno bravarom, bilo u njihovim radionicama, bilo nakon ugradnje stolarije i bravarije. Za ostakljenje odgovaraju staklar i izvođač građevne stolarije, odnosno bravarije zajednički prema međusobno postignutim sporazumima prije početka radova, dok je prema investitoru (naručitelju stolarije/bravarije) odgovoran isporučitelj.</t>
  </si>
  <si>
    <t>Postava kupola i traka od stakloplastike vrši se prema uputama proizvođača, a u koordinaciji s izvođačem krova.</t>
  </si>
  <si>
    <r>
      <t>-</t>
    </r>
    <r>
      <rPr>
        <sz val="7"/>
        <rFont val="Times New Roman"/>
        <family val="1"/>
        <charset val="238"/>
      </rPr>
      <t xml:space="preserve">   </t>
    </r>
    <r>
      <rPr>
        <sz val="8"/>
        <rFont val="Arial"/>
        <family val="2"/>
        <charset val="238"/>
      </rPr>
      <t>spojni materijal,</t>
    </r>
  </si>
  <si>
    <t>Osnovna staklarska djelatnost je ugrađivanje stakla odnosno zastakljivanje elemenata (otvora) građevinskih objekata. Prije toga se mora obaviti niz prethodnih radnji: rezanje stakla, obrada rubova, matiranje stakla i brušenje (kant-poliranje). Ostakljenje se vrši u drvene, plastične, metalne i betonske okvire, slijedećim sredstvima: kitom, letvicama, gumenim i plastičnim profilima.</t>
  </si>
  <si>
    <t>Klasični se staklarski kit upotrebljava sve manje, a umjesto njega sve više razni sintetski kitovi koji se sastoje iz jedne ili više komponenata i imaju trajna plasto‐elastična svojstva. Pri ostakljenju kitom mora se staklo prethodno učvrstiti čavlićima, klinovima ili trokutastim limićima. Ostakljenje raznim gumenim i plastičnim profilima (brtvilima) može biti s letvicama i direktno – samo putem profila koji se umeću u odgovarajuće utore‐žljebove. Spoj stakala i u ravnini i pod nekim kutem može se izvršiti i bez posebnog šprljka –direktnim sučeljavanjem stakala. Nekaljena stakla u tom slučaju moraju biti brušena i obrađenih rubova (pa već i zbog toga veće debljine). Razmak stakala u spoju mora biti oko 1 mm (min. 0,5, a max. 3 mm). Ta se reška ispuni bezbojnim staklenim brtvilom.</t>
  </si>
  <si>
    <r>
      <t>-</t>
    </r>
    <r>
      <rPr>
        <sz val="7"/>
        <rFont val="Times New Roman"/>
        <family val="1"/>
        <charset val="238"/>
      </rPr>
      <t xml:space="preserve">   </t>
    </r>
    <r>
      <rPr>
        <sz val="8"/>
        <rFont val="Arial"/>
        <family val="2"/>
        <charset val="238"/>
      </rPr>
      <t xml:space="preserve">Ravno </t>
    </r>
    <r>
      <rPr>
        <b/>
        <sz val="8"/>
        <rFont val="Arial"/>
        <family val="2"/>
        <charset val="238"/>
      </rPr>
      <t>(float)</t>
    </r>
    <r>
      <rPr>
        <b/>
        <sz val="8"/>
        <rFont val="Times New Roman"/>
        <family val="1"/>
        <charset val="238"/>
      </rPr>
      <t xml:space="preserve"> </t>
    </r>
    <r>
      <rPr>
        <sz val="8"/>
        <rFont val="Arial"/>
        <family val="2"/>
        <charset val="238"/>
      </rPr>
      <t>staklo – proizvodi se float procesom, mora biti jednolične tražene debljine, strojne izrade, potpuno prozirno, bez valova i mjehura, a sliku mora davati bez deformacija, prozorsko 3-4 mm, za izloge 2-5 mm. Upotrebljava se za izradu izo stakla, low-e stakla, kaljeno i lameliranog stakla, reflektirajućeg stakla, emajliranog stakla, ogledala itd. Kod proizvodnje FLOAT stakla razlikujemo: apsorpcijska stakla u zelenoj, brončanoj i sivoj boji te polureflektirajuća stakla.</t>
    </r>
  </si>
  <si>
    <r>
      <t>-</t>
    </r>
    <r>
      <rPr>
        <sz val="7"/>
        <rFont val="Times New Roman"/>
        <family val="1"/>
        <charset val="238"/>
      </rPr>
      <t xml:space="preserve">   </t>
    </r>
    <r>
      <rPr>
        <sz val="8"/>
        <rFont val="Arial"/>
        <family val="2"/>
        <charset val="238"/>
      </rPr>
      <t>Kaljeno (ESG, TVG - sekurit) staklo (6 – 10 mm) – sigurnosno staklo koje se dobiva termičkom obradom ravnog stakla, staklo prolazi kroz fazu pripreme (rezanje, bušenje, brušenje i pranje), a zatim kroz postupak kaljenja. Ne može se naknadno rezati, bušiti i obrađivati. Prilikom loma ono se lomi u mrežu sitnih komadića sa zaobljenim rubovima.</t>
    </r>
  </si>
  <si>
    <r>
      <t>-</t>
    </r>
    <r>
      <rPr>
        <sz val="7"/>
        <rFont val="Times New Roman"/>
        <family val="1"/>
        <charset val="238"/>
      </rPr>
      <t xml:space="preserve">   </t>
    </r>
    <r>
      <rPr>
        <sz val="8"/>
        <rFont val="Arial"/>
        <family val="2"/>
        <charset val="238"/>
      </rPr>
      <t>Laminirano staklo (VSG - lamistal) – međusobno lijepljene ploče stakla između kojih se nalazi PVB (polyvinylbutyral) folija debljine 0,38mm. Sastoji se od 2 ili više slojeva stakla (od 4 + 4 = 8 mm do 5 + 5 + 5 + 5 = 20 mm) i mora imati vidljivu oznaku o broju slojeva, ukupnoj debljini i atest o otpornosti na udar.</t>
    </r>
  </si>
  <si>
    <r>
      <t>-</t>
    </r>
    <r>
      <rPr>
        <sz val="7"/>
        <rFont val="Times New Roman"/>
        <family val="1"/>
        <charset val="238"/>
      </rPr>
      <t xml:space="preserve">   </t>
    </r>
    <r>
      <rPr>
        <sz val="8"/>
        <rFont val="Arial"/>
        <family val="2"/>
        <charset val="238"/>
      </rPr>
      <t>Lamelirano i kaljeno staklo (VSG SG) - dobiva se spajanjem dvaju ili više kaljenih stakala koji se međusobno laminiraju PVB folijom. Najčešće se primjenjuju kod staklenih plašteva gdje se stakla učvršćuju pomoću posebnih vijaka tzv. spajdera. Koriste se kod staklenih ograda, gazišta, nadstrešnica, liftova, odnosno uvijek kod spojeva stakla s metalnom konstrukcijom pomoću vijaka.</t>
    </r>
  </si>
  <si>
    <r>
      <t>-</t>
    </r>
    <r>
      <rPr>
        <sz val="7"/>
        <rFont val="Times New Roman"/>
        <family val="1"/>
        <charset val="238"/>
      </rPr>
      <t xml:space="preserve">   </t>
    </r>
    <r>
      <rPr>
        <sz val="8"/>
        <rFont val="Arial"/>
        <family val="2"/>
        <charset val="238"/>
      </rPr>
      <t>Antibalističko staklo - neprobojno staklo. Može biti laminirano s 1,2,3 i 4 folije odnosno do debljine 1,52 mm. Služe za zaustavljanje različitih kalibara projektila ispaljenih iz različitih vatrenih oružja. Klasifikacija i način ispitivanja pružene balističke zaštite određenog seta "pancirnog stakla" je definirana normom EN 1063.</t>
    </r>
  </si>
  <si>
    <r>
      <t>-</t>
    </r>
    <r>
      <rPr>
        <sz val="7"/>
        <rFont val="Times New Roman"/>
        <family val="1"/>
        <charset val="238"/>
      </rPr>
      <t xml:space="preserve">   </t>
    </r>
    <r>
      <rPr>
        <sz val="8"/>
        <rFont val="Arial"/>
        <family val="2"/>
        <charset val="238"/>
      </rPr>
      <t>Vatrootporno staklo - prozirno višeslojno staklo koje se sastoji od nekoliko slojeva laminiranih stakala, kod povišene temperature i u vremenu od 30, 60, 90 ili 120 min, slojevi se šire i pretvaraju u čvrsti i kompaktni "štit", koji za vrijeme požara ne propušta požar, dim ili vruće pare.</t>
    </r>
  </si>
  <si>
    <r>
      <t>-</t>
    </r>
    <r>
      <rPr>
        <sz val="7"/>
        <rFont val="Times New Roman"/>
        <family val="1"/>
        <charset val="238"/>
      </rPr>
      <t xml:space="preserve">   </t>
    </r>
    <r>
      <rPr>
        <sz val="8"/>
        <rFont val="Arial"/>
        <family val="2"/>
        <charset val="238"/>
      </rPr>
      <t>Samočisteće staklo - upotrebljavaju se hodrofobna, hidrofilna, fotokatalitična svojstva, te lotos-efekt. Fotokatalitičnom staklu potrebno je UV-zračenje (dnevno svjetlo) kao i kiša, da bi se moglo ostvariti potpuno samočisteće djelovanje. Kod hidrofobnih površina voda se odbija. Stvaraju se kuglaste kapljice koje se mogu otkotrljati i pri tome sa sobom pokupiti i čestice prašine. Hidrofobne čestice mogu se proizvoditi nanošenjem tankog organskog sloja (npr.fluorirani silani) ili proizvodnjom definirane mikrohrapavosti. Kod hidrofilnih površina događa se suprotno. Voda se širi u ravnomjerni film koji otječe s površine i ne ostavlja nikakav trag uslijed sušenja. Lotos-efektom podrazumijeva hidrofobnu prevlaku, ima mikrostrukturu i nalikuje površini lista lotosa, Gledano mikroskopom ravnomjerno su raspoređeni tzv.brda i dolovi. Ta površina sprečava širenje vode i nastaju kuglaste kapljice.</t>
    </r>
  </si>
  <si>
    <r>
      <t>-</t>
    </r>
    <r>
      <rPr>
        <sz val="7"/>
        <rFont val="Times New Roman"/>
        <family val="1"/>
        <charset val="238"/>
      </rPr>
      <t xml:space="preserve">   </t>
    </r>
    <r>
      <rPr>
        <sz val="8"/>
        <rFont val="Arial"/>
        <family val="2"/>
        <charset val="238"/>
      </rPr>
      <t>Krivljeno staklo - mogu biti debljine od 3 do 8 mm, maksimalna dimenzija je 1200 x 2400 mm. Uobičajeno je koristiti kaljena stakla, no mogu biti i float stakla, obojena u masi, refleksna (s tvrdim nanosom), niskoemisivna (s tvrdim nanosom) i ornamentna stakla (npr. brušena, sa sitotiskom, pjeskarena i s rupama itd.)</t>
    </r>
  </si>
  <si>
    <r>
      <t>-</t>
    </r>
    <r>
      <rPr>
        <sz val="7"/>
        <rFont val="Times New Roman"/>
        <family val="1"/>
        <charset val="238"/>
      </rPr>
      <t xml:space="preserve">   </t>
    </r>
    <r>
      <rPr>
        <sz val="8"/>
        <rFont val="Arial"/>
        <family val="2"/>
        <charset val="238"/>
      </rPr>
      <t>Refleksna stakla - ravna stakla s reflektirajućim slojem koji se nanosi pirolitičkim ili elektrostatskim postupkom (metalizirajući sloj). Razdjeljuje sunčevu energiju na tri načina: jedan dio reflektira, drugi dio apsorbira, a treći dio prolazi kroz staklo. Odbija max 40% sunčeve energije.</t>
    </r>
  </si>
  <si>
    <r>
      <t>-</t>
    </r>
    <r>
      <rPr>
        <sz val="7"/>
        <rFont val="Times New Roman"/>
        <family val="1"/>
        <charset val="238"/>
      </rPr>
      <t xml:space="preserve">   </t>
    </r>
    <r>
      <rPr>
        <sz val="8"/>
        <rFont val="Arial"/>
        <family val="2"/>
        <charset val="238"/>
      </rPr>
      <t>Polureflektivno staklo - ima naneseni metalni oksid tako da se zapravo kombinira toplinska zaštita i refleksija, odbija zrake sunca, ali bitno manje nego reflektivno staklo, i upija dio svjetlosti i energije, boje stakla su bezbojno, zeleno i plavo.</t>
    </r>
  </si>
  <si>
    <r>
      <t>-</t>
    </r>
    <r>
      <rPr>
        <sz val="7"/>
        <rFont val="Times New Roman"/>
        <family val="1"/>
        <charset val="238"/>
      </rPr>
      <t xml:space="preserve">   </t>
    </r>
    <r>
      <rPr>
        <sz val="8"/>
        <rFont val="Arial"/>
        <family val="2"/>
        <charset val="238"/>
      </rPr>
      <t>Antireflektivno staklo - kombinirano od dvije pirolitički obrađene površine stakla u jednostruko laminirano staklo kako bi reduciralo vidljivo svjetlo refleksije na manje od 2%, sprječava prolaz i do 99% UV zračenja.</t>
    </r>
  </si>
  <si>
    <r>
      <t>-</t>
    </r>
    <r>
      <rPr>
        <sz val="7"/>
        <rFont val="Times New Roman"/>
        <family val="1"/>
        <charset val="238"/>
      </rPr>
      <t xml:space="preserve">   </t>
    </r>
    <r>
      <rPr>
        <sz val="8"/>
        <rFont val="Arial"/>
        <family val="2"/>
        <charset val="238"/>
      </rPr>
      <t>Termoreflektirajuće staklo - jedno staklo je termo-reflektirajuće INFRASTOP, SOLTRAN ili STOPRAY, a drugo bezbojno.</t>
    </r>
  </si>
  <si>
    <r>
      <t>-</t>
    </r>
    <r>
      <rPr>
        <sz val="7"/>
        <rFont val="Times New Roman"/>
        <family val="1"/>
        <charset val="238"/>
      </rPr>
      <t xml:space="preserve">   </t>
    </r>
    <r>
      <rPr>
        <sz val="8"/>
        <rFont val="Arial"/>
        <family val="2"/>
        <charset val="238"/>
      </rPr>
      <t>Ornament – Proizvodi se bezbojno i bojeno, sa reljefnom površinom, u debljinama 3-4 mm, 4-5 mm i 5-6 mm, te 8, 10 i 12 mm i to uglavnom za staklena vrata, ploče. Ova vrsta stakla uglavnom se upotrebljava kod zastakljivanja vrata, unutrašnjih pregrada, svjetlarnika i sl.</t>
    </r>
  </si>
  <si>
    <r>
      <t>-</t>
    </r>
    <r>
      <rPr>
        <sz val="7"/>
        <rFont val="Times New Roman"/>
        <family val="1"/>
        <charset val="238"/>
      </rPr>
      <t xml:space="preserve">   </t>
    </r>
    <r>
      <rPr>
        <sz val="8"/>
        <rFont val="Arial"/>
        <family val="2"/>
        <charset val="238"/>
      </rPr>
      <t>Mat - ne reflektira direktno svjetlost, već ga raspršuje po površini. Površina se obrađuje kiselinom.</t>
    </r>
  </si>
  <si>
    <t>-   Pjeskareno (mliječno) - staklo na koje je nanešen "pijesak" (aluminij oksid) pod velikim pritiskom i pri velikoj brzini koji zauvijek ostane „uboden“ u površinu stakla. Mora biti jednolične debljine (5 - 6 mm) i odgovarati uzorku kojeg odabere projektant.</t>
  </si>
  <si>
    <r>
      <t>-</t>
    </r>
    <r>
      <rPr>
        <sz val="7"/>
        <rFont val="Times New Roman"/>
        <family val="1"/>
        <charset val="238"/>
      </rPr>
      <t xml:space="preserve">   </t>
    </r>
    <r>
      <rPr>
        <sz val="8"/>
        <rFont val="Arial"/>
        <family val="2"/>
        <charset val="238"/>
      </rPr>
      <t>Satinirano staklo - float staklo kojemu je jedna strana obrađena visokokvalitetnim nagrizanjem kiseline, satinirano staklo je više transparentno od pjeskarenog stakla, debljina 4-10 mm,</t>
    </r>
  </si>
  <si>
    <r>
      <t>-</t>
    </r>
    <r>
      <rPr>
        <sz val="7"/>
        <rFont val="Times New Roman"/>
        <family val="1"/>
        <charset val="238"/>
      </rPr>
      <t xml:space="preserve">   </t>
    </r>
    <r>
      <rPr>
        <sz val="8"/>
        <rFont val="Arial"/>
        <family val="2"/>
        <charset val="238"/>
      </rPr>
      <t>Emajlirano staklo - kaljeno ili toplotno ojačano staklo kod kojeg je jedna strana pokrivena mineralnim pigmentima djelomično ili cijelom površinom. Može se upotrebljavati samostalno ili sastavljeno u laminirano ili termoizolacijsko staklo.</t>
    </r>
  </si>
  <si>
    <r>
      <t>-</t>
    </r>
    <r>
      <rPr>
        <sz val="7"/>
        <rFont val="Times New Roman"/>
        <family val="1"/>
        <charset val="238"/>
      </rPr>
      <t xml:space="preserve">   </t>
    </r>
    <r>
      <rPr>
        <sz val="8"/>
        <rFont val="Arial"/>
        <family val="2"/>
        <charset val="238"/>
      </rPr>
      <t>Staklo sa sitotiskom - kaljeno staklo na koje je prije postupka kaljenja s pomoću sita nanesena posebna boja, sastavljena iz staklenog praha i pigmenta boje. Kod procesa kaljenja se istog trenutka boja najprije rastopi, zatim se trajno veže za staklenu površinu.</t>
    </r>
  </si>
  <si>
    <r>
      <t>-</t>
    </r>
    <r>
      <rPr>
        <sz val="7"/>
        <rFont val="Times New Roman"/>
        <family val="1"/>
        <charset val="238"/>
      </rPr>
      <t xml:space="preserve">   </t>
    </r>
    <r>
      <rPr>
        <sz val="8"/>
        <rFont val="Arial"/>
        <family val="2"/>
        <charset val="238"/>
      </rPr>
      <t>Staklena opeka - Staklene prizme proizvode se prešanjem staklene mase u određenim kalupima. Proizvode se bezbojne i u boji, a najpostojanije su one gdje je boja u masi. Dimenzije prizmi su najčešće 19,8x19,8x8, 24x24x8 ili 10 cm i 12x24x8 ili 10 cm. Sustavi izvođenja: sustav PVC profila kao izgubljena oplata, suhomontažni sustav u drvenom roštilju, suhomontažni sustav u aluminijskim profilima, klasično zidanje, silikonski sustav.</t>
    </r>
  </si>
  <si>
    <r>
      <t>-</t>
    </r>
    <r>
      <rPr>
        <sz val="7"/>
        <rFont val="Times New Roman"/>
        <family val="1"/>
        <charset val="238"/>
      </rPr>
      <t xml:space="preserve">   </t>
    </r>
    <r>
      <rPr>
        <sz val="8"/>
        <rFont val="Arial"/>
        <family val="2"/>
        <charset val="238"/>
      </rPr>
      <t>Kristalno staklo - jedna strana stakla je posrebrena, 4-6 mm debljine,</t>
    </r>
  </si>
  <si>
    <r>
      <t>-</t>
    </r>
    <r>
      <rPr>
        <sz val="7"/>
        <rFont val="Times New Roman"/>
        <family val="1"/>
        <charset val="238"/>
      </rPr>
      <t xml:space="preserve">   </t>
    </r>
    <r>
      <rPr>
        <sz val="8"/>
        <rFont val="Arial"/>
        <family val="2"/>
        <charset val="238"/>
      </rPr>
      <t>Polikarbonatno staklo - polikarbonatne ploče propuštaju svjetlost od 0 do 83%. Ovo pak zavisi od debljine i boje panela odnosno ploče. Pružaju dobru termičku i zvučnu izolaciju. Debljina ploča je od 4 do 40 mm, a U-vrijednost od 4,0 pa sve do 1,06 W/m2°C, savitljive.</t>
    </r>
  </si>
  <si>
    <r>
      <t>-</t>
    </r>
    <r>
      <rPr>
        <sz val="7"/>
        <rFont val="Times New Roman"/>
        <family val="1"/>
        <charset val="238"/>
      </rPr>
      <t xml:space="preserve">   </t>
    </r>
    <r>
      <rPr>
        <sz val="8"/>
        <rFont val="Arial"/>
        <family val="2"/>
        <charset val="238"/>
      </rPr>
      <t>Akrilno staklo - prijenos svjetlosti u više od 92% vidljive svjetlosti (3-10mm),</t>
    </r>
  </si>
  <si>
    <r>
      <t>-</t>
    </r>
    <r>
      <rPr>
        <sz val="7"/>
        <rFont val="Times New Roman"/>
        <family val="1"/>
        <charset val="238"/>
      </rPr>
      <t xml:space="preserve">   </t>
    </r>
    <r>
      <rPr>
        <sz val="8"/>
        <rFont val="Arial"/>
        <family val="2"/>
        <charset val="238"/>
      </rPr>
      <t>Vodeno staklo - bezbojna, prozirna viskozna vodena otopina natrijeva silikata, kalijeva silikata s kremenim pijeskom, vezivni materijal za staklo, za fiksiranje pigmenata itd.</t>
    </r>
  </si>
  <si>
    <t>B.8.   STAKLARSKI RADOVI</t>
  </si>
  <si>
    <t>Kamenorezačke radove izvoditi prema projektu i u skladu s postojećim normama (HRN U.F7.010/68. Prirodni kamen. Tehnički uvjeti za oblaganje kamenim pločama).</t>
  </si>
  <si>
    <t>Materijal za izvedbu po boji, vrsti i obradi (špican, greban, poliran, štokan, pjeskaren, fino brušen, paljen, voskan, antikiran (jetkan) itd.) mora biti jednak uzorku što ga odabere projektant. Kamene ploče kojima su kitom i mortom zatvorene rupice i šupljine neće se primiti i ne smiju se ugraditi osim ako tako nije ugovoreno (npr. travertin).</t>
  </si>
  <si>
    <t>Podovi se moraju nakon polaganja zaštititi gipsanim estrihom ili građevinskim pločama (kao OSB) što treba biti sadržano u cijeni, a zaštita će se skinuti neposredno prije završetka gradnje. Vezni materijal je građevinsko ljepilo, po potrebi (mjestu ugradnje) otporno na vlagu i mraz. Moguća je i postava u cementni mort 1:2 na zidnom odnosno 1:3 na podnom opločenju. Za lijepljenje na pod potrebno je prethodno izvesti cementnu glazuru. Za oblaganje zidova betonski zid mora biti izveden u daščanoj oplati ili ako je izveden u glatkoj oplati treba biti prebrušen, štokan ili grubo žbukan.</t>
  </si>
  <si>
    <t>Spojnice fugirati kako je propisano u pojedinoj stavci.</t>
  </si>
  <si>
    <t>Za učvršćenje kamenih ploča vertikalne obloge treba upotrijebiti metalna spojna sredstva (nosače/sidra) koja moraju biti statički proračunata (da nose cijelu težinu ploča) i izrađena od nehrđajućeg metala. Rupe u zidovima za ugrađivanje nosača izrađuju se strojno, a prije ugrađivanja moraju se očistiti i isprati.</t>
  </si>
  <si>
    <t>Sve ostatke (vapno, gips, kit, kamena prašina ili drugi materijal) zabranjeno je bacati u kanalizaciju.</t>
  </si>
  <si>
    <t>Izabrani kamen atestira se na:</t>
  </si>
  <si>
    <r>
      <t>-</t>
    </r>
    <r>
      <rPr>
        <sz val="7"/>
        <rFont val="Times New Roman"/>
        <family val="1"/>
        <charset val="238"/>
      </rPr>
      <t xml:space="preserve">   </t>
    </r>
    <r>
      <rPr>
        <sz val="8"/>
        <rFont val="Arial"/>
        <family val="2"/>
        <charset val="238"/>
      </rPr>
      <t>upijanje vlage,</t>
    </r>
  </si>
  <si>
    <r>
      <t>-</t>
    </r>
    <r>
      <rPr>
        <sz val="7"/>
        <rFont val="Times New Roman"/>
        <family val="1"/>
        <charset val="238"/>
      </rPr>
      <t xml:space="preserve">   </t>
    </r>
    <r>
      <rPr>
        <sz val="8"/>
        <rFont val="Arial"/>
        <family val="2"/>
        <charset val="238"/>
      </rPr>
      <t>zapreminsku specifičnu težinu,</t>
    </r>
  </si>
  <si>
    <r>
      <t>-</t>
    </r>
    <r>
      <rPr>
        <sz val="7"/>
        <rFont val="Times New Roman"/>
        <family val="1"/>
        <charset val="238"/>
      </rPr>
      <t xml:space="preserve">   </t>
    </r>
    <r>
      <rPr>
        <sz val="8"/>
        <rFont val="Arial"/>
        <family val="2"/>
        <charset val="238"/>
      </rPr>
      <t>poroznost i stupanj gustoće,</t>
    </r>
  </si>
  <si>
    <r>
      <t>-</t>
    </r>
    <r>
      <rPr>
        <sz val="7"/>
        <rFont val="Times New Roman"/>
        <family val="1"/>
        <charset val="238"/>
      </rPr>
      <t xml:space="preserve">   </t>
    </r>
    <r>
      <rPr>
        <sz val="8"/>
        <rFont val="Arial"/>
        <family val="2"/>
        <charset val="238"/>
      </rPr>
      <t>postojanost na mraz,</t>
    </r>
  </si>
  <si>
    <r>
      <t>-</t>
    </r>
    <r>
      <rPr>
        <sz val="7"/>
        <rFont val="Times New Roman"/>
        <family val="1"/>
        <charset val="238"/>
      </rPr>
      <t xml:space="preserve">   </t>
    </r>
    <r>
      <rPr>
        <sz val="8"/>
        <rFont val="Arial"/>
        <family val="2"/>
        <charset val="238"/>
      </rPr>
      <t>habanje.</t>
    </r>
  </si>
  <si>
    <t>Potrebno je izvršiti sve provjere dužina, širina i visina u naravi i ukazati nadzornom inženjeru na eventualna odstupanja od projekta, odnosno na probleme prije izrade radioničkih nacrta i oblaganja.</t>
  </si>
  <si>
    <t>Izvođač će pristupiti izvedbi tek nakon što projektant potpisom potvrdi radioničke nacrte i tehnološku razradu svih detalja.</t>
  </si>
  <si>
    <r>
      <t>-</t>
    </r>
    <r>
      <rPr>
        <sz val="7"/>
        <rFont val="Times New Roman"/>
        <family val="1"/>
        <charset val="238"/>
      </rPr>
      <t xml:space="preserve">   </t>
    </r>
    <r>
      <rPr>
        <sz val="8"/>
        <rFont val="Arial"/>
        <family val="2"/>
        <charset val="238"/>
      </rPr>
      <t>izradu radioničkih nacrta, shema polaganja i šablona za ploče nepravilnog oblika,</t>
    </r>
  </si>
  <si>
    <t>B.9.   KAMENOREZAČKI RADOVI</t>
  </si>
  <si>
    <t>Keramičarske radove potrebno je izvoditi u skladu s Tehničkim uvjetima za izvođenje keramičarskih radova (HRN U.F2.011/77).</t>
  </si>
  <si>
    <t>Materijal:</t>
  </si>
  <si>
    <r>
      <t>-</t>
    </r>
    <r>
      <rPr>
        <sz val="7"/>
        <rFont val="Times New Roman"/>
        <family val="1"/>
        <charset val="238"/>
      </rPr>
      <t xml:space="preserve">   </t>
    </r>
    <r>
      <rPr>
        <sz val="8"/>
        <rFont val="Arial"/>
        <family val="2"/>
        <charset val="238"/>
      </rPr>
      <t>keramičke pločice - glazirane/neglazirane</t>
    </r>
  </si>
  <si>
    <r>
      <t>-</t>
    </r>
    <r>
      <rPr>
        <sz val="7"/>
        <rFont val="Times New Roman"/>
        <family val="1"/>
        <charset val="238"/>
      </rPr>
      <t xml:space="preserve">   </t>
    </r>
    <r>
      <rPr>
        <sz val="8"/>
        <rFont val="Arial"/>
        <family val="2"/>
        <charset val="238"/>
      </rPr>
      <t>opekarske pločice - klinker / anglobirane</t>
    </r>
  </si>
  <si>
    <r>
      <t>-</t>
    </r>
    <r>
      <rPr>
        <sz val="7"/>
        <rFont val="Times New Roman"/>
        <family val="1"/>
        <charset val="238"/>
      </rPr>
      <t xml:space="preserve">   </t>
    </r>
    <r>
      <rPr>
        <sz val="8"/>
        <rFont val="Arial"/>
        <family val="2"/>
        <charset val="238"/>
      </rPr>
      <t>porculansko granitne pločice (jednake po cijelom presjeku)</t>
    </r>
  </si>
  <si>
    <r>
      <t>-</t>
    </r>
    <r>
      <rPr>
        <sz val="7"/>
        <rFont val="Times New Roman"/>
        <family val="1"/>
        <charset val="238"/>
      </rPr>
      <t xml:space="preserve">   </t>
    </r>
    <r>
      <rPr>
        <sz val="8"/>
        <rFont val="Arial"/>
        <family val="2"/>
        <charset val="238"/>
      </rPr>
      <t>staklene pločice (mozaik)</t>
    </r>
  </si>
  <si>
    <r>
      <t>-</t>
    </r>
    <r>
      <rPr>
        <sz val="7"/>
        <rFont val="Times New Roman"/>
        <family val="1"/>
        <charset val="238"/>
      </rPr>
      <t xml:space="preserve">   </t>
    </r>
    <r>
      <rPr>
        <sz val="8"/>
        <rFont val="Arial"/>
        <family val="2"/>
        <charset val="238"/>
      </rPr>
      <t>specijalne pločice za bazene s tipskim elementima (preljevi, uglovi…)</t>
    </r>
  </si>
  <si>
    <r>
      <t>-</t>
    </r>
    <r>
      <rPr>
        <sz val="7"/>
        <rFont val="Times New Roman"/>
        <family val="1"/>
        <charset val="238"/>
      </rPr>
      <t xml:space="preserve">   </t>
    </r>
    <r>
      <rPr>
        <sz val="8"/>
        <rFont val="Arial"/>
        <family val="2"/>
        <charset val="238"/>
      </rPr>
      <t>fazonski komadi (stepenice, uglovi, bordure, podnožja...)</t>
    </r>
  </si>
  <si>
    <t>Glazirane pločice imaju neprozirnu ili prozirnu glazuru koja je na tijelo nanesena postupkom pečenja čime nastaje ravna i nepropusna površina koja se može bogato ukrašavati.</t>
  </si>
  <si>
    <t>Za lijepljenje keramičkih pločica na pod potrebna je cementna glazura. Postoje dva osnovna načina polaganja podnih pločica:</t>
  </si>
  <si>
    <t>1) polaganje u debelom sloju cementnog morta (tradicionalni način, sve rjeđe u upotrebi). Debljina vezivnog sloja iznosi 3 - 5 cm, a ukupna debljina pločica i vezivnog sloja 5 - 6 cm. Cementni mort je vezivni materijal koji se sastoji od vezivnog sredstva (cementa i/ili vapna), punila (pijeska) i odgovarajuće količine vode, a priprema se na mjestu izvođenja radova, odnosno neposredno prije samih radova.</t>
  </si>
  <si>
    <t>2) polaganje keramičkih pločica u tankom sloju građevinskog ljepila - polaganje pločica u tankom sloju zasniva se na primjeni posebnih ljepila za pločice, pri čemu debljina vezivnog sloja iznosi 1,5 - 5 mm, a ukupna debljina pločica i ljepila iznosi 1 - 2 cm. Ljepila za pločice su tvornički predgotovljeni vezivni materijali, a mogu biti:</t>
  </si>
  <si>
    <r>
      <t>-</t>
    </r>
    <r>
      <rPr>
        <sz val="7"/>
        <rFont val="Times New Roman"/>
        <family val="1"/>
        <charset val="238"/>
      </rPr>
      <t xml:space="preserve">   </t>
    </r>
    <r>
      <rPr>
        <sz val="8"/>
        <rFont val="Arial"/>
        <family val="2"/>
        <charset val="238"/>
      </rPr>
      <t>na cementnoj osnovi:</t>
    </r>
  </si>
  <si>
    <r>
      <t>-</t>
    </r>
    <r>
      <rPr>
        <sz val="7"/>
        <rFont val="Times New Roman"/>
        <family val="1"/>
        <charset val="238"/>
      </rPr>
      <t xml:space="preserve">   </t>
    </r>
    <r>
      <rPr>
        <sz val="8"/>
        <rFont val="Arial"/>
        <family val="2"/>
        <charset val="238"/>
      </rPr>
      <t>a. jednokomponentna</t>
    </r>
  </si>
  <si>
    <r>
      <t>-</t>
    </r>
    <r>
      <rPr>
        <sz val="7"/>
        <rFont val="Times New Roman"/>
        <family val="1"/>
        <charset val="238"/>
      </rPr>
      <t xml:space="preserve">   </t>
    </r>
    <r>
      <rPr>
        <sz val="8"/>
        <rFont val="Arial"/>
        <family val="2"/>
        <charset val="238"/>
      </rPr>
      <t>b. dvokomponentna</t>
    </r>
  </si>
  <si>
    <r>
      <t>-</t>
    </r>
    <r>
      <rPr>
        <sz val="7"/>
        <rFont val="Times New Roman"/>
        <family val="1"/>
        <charset val="238"/>
      </rPr>
      <t xml:space="preserve">   </t>
    </r>
    <r>
      <rPr>
        <sz val="8"/>
        <rFont val="Arial"/>
        <family val="2"/>
        <charset val="238"/>
      </rPr>
      <t>organska:</t>
    </r>
  </si>
  <si>
    <r>
      <t>-</t>
    </r>
    <r>
      <rPr>
        <sz val="7"/>
        <rFont val="Times New Roman"/>
        <family val="1"/>
        <charset val="238"/>
      </rPr>
      <t xml:space="preserve">   </t>
    </r>
    <r>
      <rPr>
        <sz val="8"/>
        <rFont val="Arial"/>
        <family val="2"/>
        <charset val="238"/>
      </rPr>
      <t>c. disperzije ili paste</t>
    </r>
  </si>
  <si>
    <r>
      <t>-</t>
    </r>
    <r>
      <rPr>
        <sz val="7"/>
        <rFont val="Times New Roman"/>
        <family val="1"/>
        <charset val="238"/>
      </rPr>
      <t xml:space="preserve">   </t>
    </r>
    <r>
      <rPr>
        <sz val="8"/>
        <rFont val="Arial"/>
        <family val="2"/>
        <charset val="238"/>
      </rPr>
      <t>d. s reaktivnim smolama</t>
    </r>
  </si>
  <si>
    <r>
      <t>-</t>
    </r>
    <r>
      <rPr>
        <sz val="7"/>
        <rFont val="Times New Roman"/>
        <family val="1"/>
        <charset val="238"/>
      </rPr>
      <t xml:space="preserve">   </t>
    </r>
    <r>
      <rPr>
        <sz val="8"/>
        <rFont val="Arial"/>
        <family val="2"/>
        <charset val="238"/>
      </rPr>
      <t>e. jednokomponentna cementna ljepila za pločice.</t>
    </r>
  </si>
  <si>
    <t>Za oblaganje zidova betonski zid mora biti izveden u glatkoj oplati ili grubo žbukan. Spojnice fugirati kako je propisano u pojedinoj stavci.</t>
  </si>
  <si>
    <t>Izvođač treba upotrijebiti materijal koji po vrsti, boji i kvaliteti odgovara uzorku što ga odabere projektant. Ugrađene pločice moraju biti klase po opisu iz stavke troškovnika, a ako isto nije specificirano, moraju biti "A" klase, kako za podno tako i za zidno opločenje. Sve pločice moraju odgovarati propisanim klasama protukliznosti, vatrootpornosti i otpornosti na mraz navedenim u stavkama troškovnika, za što je potrebno osigurati potvrde o sukladnosti (certifikate) te prije početka polaganja iste dostaviti nadzornom inženjeru. Rubovi pločica moraju biti oštri, ravni, paralelni i neoštećeni, površine pločica bez zareza i mjehurića, boja pločica ujednačena.</t>
  </si>
  <si>
    <t>Prije početka radova izvođač je dužan ustanoviti kvalitetu podloge na kojoj se izvode keramičarski radovi, a ako ona nije dobra, mora o tome obavijestiti naručioca radova, kako bi se podloga mogla na vrijeme popraviti i pripremiti za izvedbu keramičarskih radova. Prije polaganja pločica, zid treba dobro očistiti, da se postigne čvrsta veza opločenja sa zidom (da pločice kasnije ne otpadaju). Sav prostor između pločica i zida treba biti potpuno ispunjen i zaliven veznim materijalom. Pri lijepljenju na glatki beton, površinu je potrebno prebrusiti ili preštokati, te impregnirati.</t>
  </si>
  <si>
    <t>Ako neke pločice imaju veću dimenziju, treba ih obrusiti, ako su manje od propisane mjere, ne smiju biti upotrjebljene. Sastave ploha koje se opločuju trebaju biti izvedeni potpuno ravni i čisti. Završna opločenja odmah očistiti od nečistoće i veznog sredstva, a u svaku stavku uključeno je i konačno fino čišćenje površine, te fugiranje.</t>
  </si>
  <si>
    <t>Podne ravnine moraju biti potpuno ravne i horizontalne, osim u prostorijama s podnim odvodima gdje se izvode minimalni padovi prema tim odvodima. Uz podne rešetke, sifone i uz ostale rubove sve podne pločice ili tavelice moraju biti obrezane na potrebnu mjeru i pravilno obrubljene. Podove na otvorenim površinama izvesti s dilatacijama, tako da ni u jednom smjeru razmak između njih nije veći od 3 m.</t>
  </si>
  <si>
    <t>Organizaciju rada izvođač treba provesti tako da bude u skladu s operativnim planom, te da ne dođe do zakašnjenja s vlastitim radovima ili do ometanja u odvijanju radova drugih izvođača.</t>
  </si>
  <si>
    <t>Izvođač će pristupiti izvedbi tek nakon što projektant potpisom potvrdi sheme polaganja i tehnološku razradu svih detalja.</t>
  </si>
  <si>
    <r>
      <t>-</t>
    </r>
    <r>
      <rPr>
        <sz val="7"/>
        <rFont val="Times New Roman"/>
        <family val="1"/>
        <charset val="238"/>
      </rPr>
      <t xml:space="preserve">   </t>
    </r>
    <r>
      <rPr>
        <sz val="8"/>
        <rFont val="Arial"/>
        <family val="2"/>
        <charset val="238"/>
      </rPr>
      <t>dobavu i ugradnju pločica, svog spojnog materijala (ljepilo) i materijala za fugiranje, kutnih profila,</t>
    </r>
  </si>
  <si>
    <t>B.10.  KERAMIČARSKI RADOVI</t>
  </si>
  <si>
    <t>B.13.  PODOPOLAGAČKI RADOVI</t>
  </si>
  <si>
    <t>Materijal i rad moraju odgovarati Tehničkim uvjetima za izvođenje parketarskih radova (HRN U.F2.016/77).</t>
  </si>
  <si>
    <t>MASIVNI PARKET</t>
  </si>
  <si>
    <t>Masivni parket se reže od hrasta, jasena, javora, bukve, trešnje, graba ili egzota (mahagonij,  teak i druge vrste suptropskih liščara) u daščice koje imaju utor ili pero na svim rubovima.</t>
  </si>
  <si>
    <t>Polaže se lijepljenjem na podlogu.</t>
  </si>
  <si>
    <t>Parket se klasificira prema estetskim osobinama kao što su: čvorovi, tekstura, varijacije boje, urasla kora, bjelika itd., što znači da viša klasa ne znači mehanički ili tehnološki bolju kvalitetu proizvoda.</t>
  </si>
  <si>
    <t>Ovisno o zemlji porijekla klase su: I, II, III; ili ekstra (E), natur (N), standard (S), rustik (R), van standarda (VS); ili exquisit, select, design, struktur; ili A, B, C, D.</t>
  </si>
  <si>
    <t>Širine su 50 – 90 mm standardne, najmanje 30, a najveće 350 mm.</t>
  </si>
  <si>
    <t>Dužine su 250 – 900 mm standardne, do najviše 6000 mm.</t>
  </si>
  <si>
    <t>Debljine su 10 – 22 mm.</t>
  </si>
  <si>
    <t>Završna obrada:</t>
  </si>
  <si>
    <r>
      <t>-</t>
    </r>
    <r>
      <rPr>
        <sz val="7"/>
        <rFont val="Times New Roman"/>
        <family val="1"/>
        <charset val="238"/>
      </rPr>
      <t xml:space="preserve">   </t>
    </r>
    <r>
      <rPr>
        <sz val="8"/>
        <rFont val="Arial"/>
        <family val="2"/>
        <charset val="238"/>
      </rPr>
      <t>Lakiranje poliuretanskim ili vodenim lakom (mat, polusjaj ili sjaj) – dugotrajna zaštita visoke otpornosti. Izvodi se u 3 sloja. Nakon brušenja pristupa se lakiranju u 2 sloja sa svim potrebnim predradnjama (kitanje, brušenje i otprašivanje). Nakon drugog lakiranja pod brusiti, otprašiti i završno lakirati (treći premaz) i polirati.</t>
    </r>
  </si>
  <si>
    <r>
      <t>-</t>
    </r>
    <r>
      <rPr>
        <sz val="7"/>
        <rFont val="Times New Roman"/>
        <family val="1"/>
        <charset val="238"/>
      </rPr>
      <t xml:space="preserve">   </t>
    </r>
    <r>
      <rPr>
        <sz val="8"/>
        <rFont val="Arial"/>
        <family val="2"/>
        <charset val="238"/>
      </rPr>
      <t>Premazi na bazi biljnih ulja i voskova – zahtjevnije održavanje, ovisno o namjeni prostora potrebno obnoviti premaz svakih 6 mjeseci – 3 godine. Prilikom obnove nije nužno brušenje podloge. Izvodi se u 1 ili 2 sloja. Kod obrade u jednom sloju, površina se dodatno štiti voskom i poliranjem. Kod obrade u dva sloja nije potrebna dodatna zaštita voskom.</t>
    </r>
  </si>
  <si>
    <t>INDUSTRIJSKI PARKET</t>
  </si>
  <si>
    <t>Industrijski parket je komercijalni naziv za masivni parket debljine do 22 mm, s vrlo uskim lamelama širine 15 mm, duljine do 300 mm koje se polažu u kvadratičnom, pravokutnom ili linijskom uzorku.</t>
  </si>
  <si>
    <t>LAMEL PARKET</t>
  </si>
  <si>
    <t>Lamel parket je sastavljen od letvica debljine 10, širine 30 i dužine 150 mm povezanih plastičnom potkom u kvadratični uzorak. Lijepi se za podlogu i obrađuje kao masivni parket.</t>
  </si>
  <si>
    <t>PANEL PARKET</t>
  </si>
  <si>
    <t>Panel parket (drveni laminat) proizvodi se kao dvoslojni i troslojni. Gornji sloj od 3,5 – 6 mm je od punog prvoklasnog tvrdog drveta. Donji sloj ili slojevi su od mekanog drveta, ukočene ploče ili vlaknaste ploče visoke gustoće (HDF) u debljini do 8 mm.</t>
  </si>
  <si>
    <t>Panel parketi klasificiraju se prema izgledu gornjeg sloja kao i masivni.</t>
  </si>
  <si>
    <t>Širine: 60 mm – 140 mm standardno, (max. 350 mm, ovisno o proizvođaču).</t>
  </si>
  <si>
    <t>Dužine: 500 – 1200 mm standardno, (max. 6000 mm, ovisno o proizvođaču).</t>
  </si>
  <si>
    <t>Debljina: 8 - 16 mm ovisno o proizvodu i dimenzijama.</t>
  </si>
  <si>
    <t>Predgotovljeni panel parketi su u tvornici površinski finalno obrađeni (brušeni, lakirani ili uljeni) u nekoliko slojeva . Nakon polaganja se spojevi parketnih daščica zapunjavaju specijalnim masama prema uputi proizvođača i nakon toga poliraju.</t>
  </si>
  <si>
    <t>Neobrađeni panel parketi se obrađuju kao masivni – na gradilištu nakon polaganja – lakom ili premazom.</t>
  </si>
  <si>
    <t>KUTNE LETVICE</t>
  </si>
  <si>
    <t>Kurne letvice mogu biti izrađene od istog drveta kao i parket, od ploča vlaknatica (MDF) obrađenih lakom u boji, od aluminijskih eloksiranih profila i sl.; u širinama od 12 do 25 mm i visinama od 25 do 100 mm.</t>
  </si>
  <si>
    <t>Izvođač treba prije početka rada pregledati podloge i ustanoviti da li su pripremljene za predviđenu postavu. Postoje li na podlozi bilo kakvi nedostaci koji se mogu odraziti na kvalitetu radova, izvođač je dužan na to upozoriti naručitelja radova jer se naknadno pozivanje na lošu podlogu neće uvažiti.</t>
  </si>
  <si>
    <t>Vlažnost podloge mora odgovarati zahtjevima odabranog parketa.</t>
  </si>
  <si>
    <t>Masivni parket se lijepi na ravnu suhu, glatku, očišćenu podlogu. Slagati treba na propisani način (riblja kost, brodski pod, po uzorku ili prema nacrtu).</t>
  </si>
  <si>
    <t>Parket mora 1 – 2 cm biti udaljen od zida ovisno o dimenziji kutne letvice</t>
  </si>
  <si>
    <r>
      <t>Minimalna temperatura potrebna za obavljanje parketarskih radova je +10</t>
    </r>
    <r>
      <rPr>
        <vertAlign val="superscript"/>
        <sz val="8"/>
        <rFont val="SymbolMT"/>
      </rPr>
      <t>O</t>
    </r>
    <r>
      <rPr>
        <sz val="8"/>
        <rFont val="Arial"/>
        <family val="2"/>
        <charset val="238"/>
      </rPr>
      <t>C.</t>
    </r>
  </si>
  <si>
    <t>Završne plohe parketa moraju biti potpuno ravne, horizontalne, bez pukotina i vidljivog ljepila na mjestu sastavljanja. Parketi moraju dobro prianjati za podlogu i ne smiju škripati.</t>
  </si>
  <si>
    <t>Panel parket može biti postavljen i na natron papir lijepljenjem u utore i točkasto za podlogu.</t>
  </si>
  <si>
    <r>
      <t>-</t>
    </r>
    <r>
      <rPr>
        <sz val="7"/>
        <rFont val="Times New Roman"/>
        <family val="1"/>
        <charset val="238"/>
      </rPr>
      <t xml:space="preserve">   </t>
    </r>
    <r>
      <rPr>
        <sz val="8"/>
        <rFont val="Arial"/>
        <family val="2"/>
        <charset val="238"/>
      </rPr>
      <t>Dobavu / ishođenje potvrde o sukladnosti za sve ugrađene materijale (certifikat),</t>
    </r>
  </si>
  <si>
    <r>
      <t>-</t>
    </r>
    <r>
      <rPr>
        <sz val="7"/>
        <rFont val="Times New Roman"/>
        <family val="1"/>
        <charset val="238"/>
      </rPr>
      <t xml:space="preserve">   </t>
    </r>
    <r>
      <rPr>
        <sz val="8"/>
        <rFont val="Arial"/>
        <family val="2"/>
        <charset val="238"/>
      </rPr>
      <t>provjeru vlažnosti podloga,</t>
    </r>
  </si>
  <si>
    <r>
      <t>-</t>
    </r>
    <r>
      <rPr>
        <sz val="7"/>
        <rFont val="Times New Roman"/>
        <family val="1"/>
        <charset val="238"/>
      </rPr>
      <t xml:space="preserve">   </t>
    </r>
    <r>
      <rPr>
        <sz val="8"/>
        <rFont val="Arial"/>
        <family val="2"/>
        <charset val="238"/>
      </rPr>
      <t>provjeru vlažnosti parketa prije ugradbe,</t>
    </r>
  </si>
  <si>
    <r>
      <t>-</t>
    </r>
    <r>
      <rPr>
        <sz val="7"/>
        <rFont val="Times New Roman"/>
        <family val="1"/>
        <charset val="238"/>
      </rPr>
      <t xml:space="preserve">   </t>
    </r>
    <r>
      <rPr>
        <sz val="8"/>
        <rFont val="Arial"/>
        <family val="2"/>
        <charset val="238"/>
      </rPr>
      <t>zaštićivanje podova,</t>
    </r>
  </si>
  <si>
    <t>Izvođač će pristupiti izvedbi tek nakon što projektant potpisom potvrdi uzorke daščica i obrade (riblja kost, brodski pod, po kvadratnom uzorku ili prema nacrtu).</t>
  </si>
  <si>
    <t>B.12.  PARKETARSKI RADOVI</t>
  </si>
  <si>
    <t>Pri izvođenju ovih radova pridržavati se Tehničkog propisa za staklene konstrukcije (NN 53/17.</t>
  </si>
  <si>
    <t>Ovješena pročelja su cjelovita tehnološka rješenja zaštite pročelja koja se vješaju ispred nosive konstrukcije.</t>
  </si>
  <si>
    <t>Pročelja mogu biti ventilirana i neventilirana, a prema materijalu od kojeg se izvode dijelimo ih na: sustave ostakljenih pročelja (alu i čn sustavi) i sustave ventiliranih pročelja.</t>
  </si>
  <si>
    <t>Osnovni sustavi pročelja:</t>
  </si>
  <si>
    <r>
      <t>-</t>
    </r>
    <r>
      <rPr>
        <sz val="7"/>
        <rFont val="Times New Roman"/>
        <family val="1"/>
        <charset val="238"/>
      </rPr>
      <t xml:space="preserve">   </t>
    </r>
    <r>
      <rPr>
        <b/>
        <sz val="8"/>
        <rFont val="Arial"/>
        <family val="2"/>
        <charset val="238"/>
      </rPr>
      <t>samonosivo pročelje</t>
    </r>
    <r>
      <rPr>
        <b/>
        <sz val="8"/>
        <rFont val="Times New Roman"/>
        <family val="1"/>
        <charset val="238"/>
      </rPr>
      <t xml:space="preserve"> </t>
    </r>
    <r>
      <rPr>
        <sz val="8"/>
        <rFont val="Arial"/>
        <family val="2"/>
        <charset val="238"/>
      </rPr>
      <t>izrađeno od standardnih (samonosivih) aluminijskih/čeličnih profila s prekinutim termičkim mostom ovješeno na konstrukciju zgrade. Dimenzionirani su na vlastitu težinu, težinu ostakljenja, udare vjetra itd.</t>
    </r>
  </si>
  <si>
    <r>
      <t>-</t>
    </r>
    <r>
      <rPr>
        <sz val="7"/>
        <rFont val="Times New Roman"/>
        <family val="1"/>
        <charset val="238"/>
      </rPr>
      <t xml:space="preserve">   </t>
    </r>
    <r>
      <rPr>
        <b/>
        <sz val="8"/>
        <rFont val="Arial"/>
        <family val="2"/>
        <charset val="238"/>
      </rPr>
      <t>aluminijsko/čelično pročelje na vlastitoj čeličnoj konstrukciji</t>
    </r>
    <r>
      <rPr>
        <sz val="8"/>
        <rFont val="Arial"/>
        <family val="2"/>
        <charset val="238"/>
      </rPr>
      <t xml:space="preserve"> (neovisna o konstrukciji zgrade) može biti:</t>
    </r>
  </si>
  <si>
    <r>
      <t>-</t>
    </r>
    <r>
      <rPr>
        <sz val="7"/>
        <rFont val="Times New Roman"/>
        <family val="1"/>
        <charset val="238"/>
      </rPr>
      <t xml:space="preserve">   </t>
    </r>
    <r>
      <rPr>
        <sz val="8"/>
        <rFont val="Arial"/>
        <family val="2"/>
        <charset val="238"/>
      </rPr>
      <t>a) ovješeno na prostornu konstrukciju,</t>
    </r>
  </si>
  <si>
    <r>
      <t>-</t>
    </r>
    <r>
      <rPr>
        <sz val="7"/>
        <rFont val="Times New Roman"/>
        <family val="1"/>
        <charset val="238"/>
      </rPr>
      <t xml:space="preserve">   </t>
    </r>
    <r>
      <rPr>
        <sz val="8"/>
        <rFont val="Arial"/>
        <family val="2"/>
        <charset val="238"/>
      </rPr>
      <t>b) ovješeno na ravninsku čn konstrukciju od I,C,U čn nosača.</t>
    </r>
  </si>
  <si>
    <r>
      <t>-</t>
    </r>
    <r>
      <rPr>
        <sz val="7"/>
        <rFont val="Times New Roman"/>
        <family val="1"/>
        <charset val="238"/>
      </rPr>
      <t xml:space="preserve">   </t>
    </r>
    <r>
      <rPr>
        <b/>
        <sz val="8"/>
        <rFont val="Arial"/>
        <family val="2"/>
        <charset val="238"/>
      </rPr>
      <t xml:space="preserve">aluminijsko/čelično na drvenoj potkonstrukciji </t>
    </r>
    <r>
      <rPr>
        <sz val="8"/>
        <rFont val="Arial"/>
        <family val="2"/>
        <charset val="238"/>
      </rPr>
      <t>- nosiva potkonstrukcija pročelja je drvena građa, dimenzionirana prema statičkom proračunu, na koju se postavlja al ili čn profili s ispunama od stakla ili punih panela, prema tipskim detaljima proizvođača profila, potkonstrukcija od drvenih gredica dimenzija određenih proračunom. Izvodi se na manjim i jednostavnijim građevinama.</t>
    </r>
  </si>
  <si>
    <t>Oblikovno pročelja mogu biti :</t>
  </si>
  <si>
    <r>
      <t>-</t>
    </r>
    <r>
      <rPr>
        <sz val="7"/>
        <rFont val="Times New Roman"/>
        <family val="1"/>
        <charset val="238"/>
      </rPr>
      <t xml:space="preserve">   </t>
    </r>
    <r>
      <rPr>
        <b/>
        <sz val="8"/>
        <rFont val="Arial"/>
        <family val="2"/>
        <charset val="238"/>
      </rPr>
      <t>Kombinirana</t>
    </r>
    <r>
      <rPr>
        <sz val="8"/>
        <rFont val="Arial"/>
        <family val="2"/>
        <charset val="238"/>
      </rPr>
      <t xml:space="preserve"> - kombinacija kontinuiranog i strukturalnog pročelja. Najčešće su vertikale kontinurane, a horizontalne strukturalne (vertikalna ili horizontalna fuga / vertikalna ili horizontalna pokrivna kapa).</t>
    </r>
  </si>
  <si>
    <r>
      <t>-</t>
    </r>
    <r>
      <rPr>
        <sz val="7"/>
        <rFont val="Times New Roman"/>
        <family val="1"/>
        <charset val="238"/>
      </rPr>
      <t xml:space="preserve">   </t>
    </r>
    <r>
      <rPr>
        <b/>
        <sz val="8"/>
        <rFont val="Arial"/>
        <family val="2"/>
        <charset val="238"/>
      </rPr>
      <t>Stakleni plašt (tzv. Spider pročelja)</t>
    </r>
    <r>
      <rPr>
        <sz val="8"/>
        <rFont val="Arial"/>
        <family val="2"/>
        <charset val="238"/>
      </rPr>
      <t xml:space="preserve"> – izvodi se kao jednostruko ili IZO staklo, lijepljenih sljubnica, učvršćeno inox držačima na nosivu konstrukciju koji fiksiraju staklo u četiri, šest ili više točaka, s tim da su neke točke fiksne a neke klizne radi dilatiranja materijala kod temperaturnih promjena. Montaža se vrši bez dodatnih horizontalnih ili vertikalnih profila na vanjskom dijelu fasade (IZO stakla spajaju se međusobno po bridovima specijalnim brtvilima radi osiguranja kontinuiranog prijenosa topline), kako bi fasada izvana izgledala kao stakleni plašt.</t>
    </r>
  </si>
  <si>
    <r>
      <t>-</t>
    </r>
    <r>
      <rPr>
        <sz val="7"/>
        <rFont val="Times New Roman"/>
        <family val="1"/>
        <charset val="238"/>
      </rPr>
      <t xml:space="preserve">   </t>
    </r>
    <r>
      <rPr>
        <b/>
        <sz val="8"/>
        <rFont val="Arial"/>
        <family val="2"/>
        <charset val="238"/>
      </rPr>
      <t>Element fasada</t>
    </r>
    <r>
      <rPr>
        <sz val="8"/>
        <rFont val="Arial"/>
        <family val="2"/>
        <charset val="238"/>
      </rPr>
      <t xml:space="preserve"> - s kontinuranim, strukturalnim ili kombiniranim izgledom. Elementi se izrađuju u radionici, slažu se na objektu bez skele. Znatno ubrzana montaža, moguće katno zatvaranje, manji broj radnika na montaži.</t>
    </r>
  </si>
  <si>
    <r>
      <t>-</t>
    </r>
    <r>
      <rPr>
        <sz val="7"/>
        <rFont val="Times New Roman"/>
        <family val="1"/>
        <charset val="238"/>
      </rPr>
      <t xml:space="preserve">   </t>
    </r>
    <r>
      <rPr>
        <b/>
        <sz val="8"/>
        <rFont val="Arial"/>
        <family val="2"/>
        <charset val="238"/>
      </rPr>
      <t>Dvostruke fasade</t>
    </r>
    <r>
      <rPr>
        <b/>
        <sz val="8"/>
        <rFont val="Times New Roman"/>
        <family val="1"/>
        <charset val="238"/>
      </rPr>
      <t xml:space="preserve"> - </t>
    </r>
    <r>
      <rPr>
        <sz val="8"/>
        <rFont val="Arial"/>
        <family val="2"/>
        <charset val="238"/>
      </rPr>
      <t>ventilirane, prekinute ili kontimuirane. Između unutarnje i vanjske opne se rješava zaštita od sunca. Prednosti: bolja toplinska i zvučna zaštita, prirodno kruženje zraka, energetska učinkovitost.</t>
    </r>
  </si>
  <si>
    <t>Projektiranje ostakljenog pročelja uključuje ove faze:</t>
  </si>
  <si>
    <r>
      <t>-</t>
    </r>
    <r>
      <rPr>
        <sz val="7"/>
        <rFont val="Times New Roman"/>
        <family val="1"/>
        <charset val="238"/>
      </rPr>
      <t xml:space="preserve">   </t>
    </r>
    <r>
      <rPr>
        <sz val="8"/>
        <rFont val="Arial"/>
        <family val="2"/>
        <charset val="238"/>
      </rPr>
      <t>U idejnom projektu se definira raster i visina kao i tip fasade.</t>
    </r>
  </si>
  <si>
    <r>
      <t>-</t>
    </r>
    <r>
      <rPr>
        <sz val="7"/>
        <rFont val="Times New Roman"/>
        <family val="1"/>
        <charset val="238"/>
      </rPr>
      <t xml:space="preserve">   </t>
    </r>
    <r>
      <rPr>
        <sz val="8"/>
        <rFont val="Arial"/>
        <family val="2"/>
        <charset val="238"/>
      </rPr>
      <t>U glavnom projektu radi se statički proračun (orijentacijski) uz prepostavljenog porizvođača sustava te se definiraju profili. Fizikom zgrade definira se toplinska izolacija, vodotijesnost, zrakotijesnost, zaštita od buke te vsrta ostakljenja.</t>
    </r>
  </si>
  <si>
    <r>
      <t>-</t>
    </r>
    <r>
      <rPr>
        <sz val="7"/>
        <rFont val="Times New Roman"/>
        <family val="1"/>
        <charset val="238"/>
      </rPr>
      <t xml:space="preserve">   </t>
    </r>
    <r>
      <rPr>
        <sz val="8"/>
        <rFont val="Arial"/>
        <family val="2"/>
        <charset val="238"/>
      </rPr>
      <t>U izvedbenom projektu se odabire sustav, izrađuju sheme i razrađuju detalji. Izrađuje se troškovnik na i na temelju ponuda kalkuliraju cijene. Prije izvedbe pristupa se izradi radioničkih nacrta koje potvrđuje projektant. Izradu radioničke dokumentacije organizira izvođač.</t>
    </r>
  </si>
  <si>
    <t>Izvođač radova dužan je pridržavati se općih propisa i važećih standarda za ovu vrstu radova, opisa troškovnika, shema, izvedbenog projekta te uputa projektanta i nadzornog inženjera.</t>
  </si>
  <si>
    <t>Na osnovu usvojenog ponuđenog rješenja, odabranih uzoraka, preuzete dokumentacije i uputa, izvođač radova dužan je napraviti sve potrebne dokaze nosivosti glavnih nosivih elemenata, izraditi sve potrebne izvedbene detalje i radioničke crteže.</t>
  </si>
  <si>
    <t>Sva navedena dokumentacija prije početka izrade mora biti ovjerena od naručitelja.</t>
  </si>
  <si>
    <r>
      <t>Proračun nosivih elemenata treba provesti za stalno i korisno opterećenje. Za sve elemente pročelja osnovno opterećenje vjetrom iznosi 60 kg/m</t>
    </r>
    <r>
      <rPr>
        <vertAlign val="superscript"/>
        <sz val="8"/>
        <rFont val="Arial"/>
        <family val="2"/>
        <charset val="238"/>
      </rPr>
      <t>2</t>
    </r>
    <r>
      <rPr>
        <sz val="8"/>
        <rFont val="Arial"/>
        <family val="2"/>
        <charset val="238"/>
      </rPr>
      <t>. Deformacije moraju biti u dopuštenim granicama. Progibi moraju biti manji od vrijednosti l/300 ili manji ako je tom deformacijom ugrožena obloga, npr. staklo.</t>
    </r>
  </si>
  <si>
    <t>Svi aluminijski elementi moraju biti površinski zaštićeni eloksažom ili plastifikacijom, a čelični vruće pocinčani. Sva unutarnja spojna sredstva mogu biti pocinčana ili galvanizirana, a vanjska moraju biti od nehrđajućeg čelika «INOX».</t>
  </si>
  <si>
    <t>Svi aluminijski profili su vučeni i to od legure aluminija Al Mg Si 0,5 – F22.</t>
  </si>
  <si>
    <t>Profili vanjskih stijena i prozora su s prekinutim termičkim mostom, koji se osigurava poliamidnim umetcima.</t>
  </si>
  <si>
    <t>Profili unutarnjih stijena mogu biti bez prekinutog termičkog mosta.</t>
  </si>
  <si>
    <t>Brtveni profili moraju biti izrađeni od materijala (EPDM) koji je elastičan, trajan i otporan na vanjske utjecaje.</t>
  </si>
  <si>
    <t>Okov i pribor predviđen je od nehrđajućeg materijala u standardnoj kvaliteti, s izborom oblika i završne obrade.</t>
  </si>
  <si>
    <t>Ostakljene za stijene pročelja i prozore može biti izvedeno od prozirnog float stakla u «IZO» izvedbi, a unutarnje stijene jednostrukim float staklom.</t>
  </si>
  <si>
    <t>Svi elementi bez Al okvira izvode se od kaljenog ili laminiranog stakla.</t>
  </si>
  <si>
    <t>Materijal i oprema ne mogu se ugrađivati bez potvrde o kvaliteti (atest), a u skladu sa zakonima i pripadnim važećim propisima i standardima.</t>
  </si>
  <si>
    <t>ATESTI – PROTOTIPOVI – GARANCIJA</t>
  </si>
  <si>
    <t>Aluminijski elementi pročelja i prozori koji su ugrađeni na građevinu moraju imati sljedeće ateste:</t>
  </si>
  <si>
    <r>
      <t>-</t>
    </r>
    <r>
      <rPr>
        <sz val="7"/>
        <rFont val="Times New Roman"/>
        <family val="1"/>
        <charset val="238"/>
      </rPr>
      <t xml:space="preserve">   </t>
    </r>
    <r>
      <rPr>
        <sz val="8"/>
        <rFont val="Arial"/>
        <family val="2"/>
        <charset val="238"/>
      </rPr>
      <t>atest o vodonepropustljivosti,</t>
    </r>
  </si>
  <si>
    <r>
      <t>-</t>
    </r>
    <r>
      <rPr>
        <sz val="7"/>
        <rFont val="Times New Roman"/>
        <family val="1"/>
        <charset val="238"/>
      </rPr>
      <t xml:space="preserve">   </t>
    </r>
    <r>
      <rPr>
        <sz val="8"/>
        <rFont val="Arial"/>
        <family val="2"/>
        <charset val="238"/>
      </rPr>
      <t>atest o zračnoj tijesnosti,</t>
    </r>
  </si>
  <si>
    <r>
      <t>-</t>
    </r>
    <r>
      <rPr>
        <sz val="7"/>
        <rFont val="Times New Roman"/>
        <family val="1"/>
        <charset val="238"/>
      </rPr>
      <t xml:space="preserve">   </t>
    </r>
    <r>
      <rPr>
        <sz val="8"/>
        <rFont val="Arial"/>
        <family val="2"/>
        <charset val="238"/>
      </rPr>
      <t>atest o zvučnoj i toplinskoj izolativnosti,</t>
    </r>
  </si>
  <si>
    <r>
      <t>-</t>
    </r>
    <r>
      <rPr>
        <sz val="7"/>
        <rFont val="Times New Roman"/>
        <family val="1"/>
        <charset val="238"/>
      </rPr>
      <t xml:space="preserve">   </t>
    </r>
    <r>
      <rPr>
        <sz val="8"/>
        <rFont val="Arial"/>
        <family val="2"/>
        <charset val="238"/>
      </rPr>
      <t>proračun i dokaze o pravilnoj konstrukcijskoj zasnovanosti s obzirom na toplinsko rastezanje,</t>
    </r>
  </si>
  <si>
    <r>
      <t>-</t>
    </r>
    <r>
      <rPr>
        <sz val="7"/>
        <rFont val="Times New Roman"/>
        <family val="1"/>
        <charset val="238"/>
      </rPr>
      <t xml:space="preserve">   </t>
    </r>
    <r>
      <rPr>
        <sz val="8"/>
        <rFont val="Arial"/>
        <family val="2"/>
        <charset val="238"/>
      </rPr>
      <t>ateste s ocjenama kvalitete površinske obrade.</t>
    </r>
  </si>
  <si>
    <r>
      <t>-</t>
    </r>
    <r>
      <rPr>
        <sz val="7"/>
        <rFont val="Times New Roman"/>
        <family val="1"/>
        <charset val="238"/>
      </rPr>
      <t xml:space="preserve">   </t>
    </r>
    <r>
      <rPr>
        <sz val="8"/>
        <rFont val="Arial"/>
        <family val="2"/>
        <charset val="238"/>
      </rPr>
      <t>izradu radioničkih nacrta koje prije izvedbe potpisom prihvaća projektant,</t>
    </r>
  </si>
  <si>
    <r>
      <t>-</t>
    </r>
    <r>
      <rPr>
        <sz val="7"/>
        <rFont val="Times New Roman"/>
        <family val="1"/>
        <charset val="238"/>
      </rPr>
      <t xml:space="preserve">   </t>
    </r>
    <r>
      <rPr>
        <sz val="8"/>
        <rFont val="Arial"/>
        <family val="2"/>
        <charset val="238"/>
      </rPr>
      <t>zaštitu od korozije epoksidnim ili poliuretanskim premazom,</t>
    </r>
  </si>
  <si>
    <t>B.14.  OVJEŠENA OSTAKLJENA PROČELJA</t>
  </si>
  <si>
    <r>
      <t>-</t>
    </r>
    <r>
      <rPr>
        <sz val="7"/>
        <rFont val="Times New Roman"/>
        <family val="1"/>
        <charset val="238"/>
      </rPr>
      <t xml:space="preserve">   </t>
    </r>
    <r>
      <rPr>
        <b/>
        <sz val="8"/>
        <rFont val="Arial"/>
        <family val="2"/>
        <charset val="238"/>
      </rPr>
      <t>Kontinuirana</t>
    </r>
    <r>
      <rPr>
        <sz val="8"/>
        <rFont val="Arial"/>
        <family val="2"/>
        <charset val="238"/>
      </rPr>
      <t xml:space="preserve"> - vidljivi profili u oba smjera, nosiv profil kontinuiran, razdjelni profili prekinuti. Sam prostor između profila nazivamo poljima ili rasterima, koji mogu biti ispunjeni različitim vrstama stakla (IZO, kaljeno, lamelirano), panelima ili drugim materijalima. Profili mogu imati pokrovne kape od al, inox-a. Unutar ovog sustava postoji mogućnost ugradnje različitih prozorskih sustava otvaranja (oklopno-zaokretni, klizni, ......). Prednosti kontinuiranih fasada - zatvaraju se čitava pročelja neke građevine ili njezini dijelovi pa one ponekad isključuju potrebu za drugim materijalima poput cigle, betona ili žbuke, brza i jednostavna montaža. Različitim izvedbama kontinuirane fasade može se istaknuti horizontalni ili vertikalni smjer na površini objekta, tj. naglasiti njegova visina ili širina. Uz to, polja unutar fasade mogu se otvarati po potrebi, mogu se ugraditi prozori koji se otvaraju oko gornje ili donje osi, otklopno zaokretni prozori te vrata iz odgovarajućih serija profila. Moguća je ugradnja prozora na način da su prozorska krila tako integrirana u pročelje da prozorski elementi nisu vidljivi s vanjske strane.</t>
    </r>
  </si>
  <si>
    <r>
      <t>-</t>
    </r>
    <r>
      <rPr>
        <sz val="7"/>
        <rFont val="Times New Roman"/>
        <family val="1"/>
        <charset val="238"/>
      </rPr>
      <t xml:space="preserve">   </t>
    </r>
    <r>
      <rPr>
        <b/>
        <sz val="8"/>
        <rFont val="Arial"/>
        <family val="2"/>
        <charset val="238"/>
      </rPr>
      <t xml:space="preserve">Polustrukturalna </t>
    </r>
    <r>
      <rPr>
        <sz val="8"/>
        <rFont val="Arial"/>
        <family val="2"/>
        <charset val="238"/>
      </rPr>
      <t>– staklena pročelja sa sljubnicama (fugama) između stakala debljine 12-18 mm, s vidljivim tankim rubom aluminijskog profila po obodu stakla. Aluminijski su profili minimalno vidljivi, i to po obodima elementa od kojih je takva fasada sastavljena. Ostakljenje se može izvoditi sa svim vrstama stakala, najčešće se izvodi IZO staklom s reflektirajućim vanjskim staklom. Osim stakla u aluminijske okvire se mogu ugrađivati i drugi materijali (kamen, tankostijeni paneli i sl.). Ista staklena površina ugrađuje se na parapetima i na prozorima, ista - staklena površina od reflektirajućeg stakla, emajliranoreflektirajuća ili emajlirana staklena površina (skriva nosivi profil i ev. termoizolacioni materijal na parapetu). Mogućnost ugradnje otklopnih prozora i prozora s paralelnim otvaranjem.</t>
    </r>
  </si>
  <si>
    <r>
      <t>-</t>
    </r>
    <r>
      <rPr>
        <sz val="7"/>
        <rFont val="Times New Roman"/>
        <family val="1"/>
        <charset val="238"/>
      </rPr>
      <t xml:space="preserve">   </t>
    </r>
    <r>
      <rPr>
        <b/>
        <sz val="8"/>
        <rFont val="Arial"/>
        <family val="2"/>
        <charset val="238"/>
      </rPr>
      <t>Strukturalna</t>
    </r>
    <r>
      <rPr>
        <b/>
        <sz val="8"/>
        <rFont val="Times New Roman"/>
        <family val="1"/>
        <charset val="238"/>
      </rPr>
      <t xml:space="preserve"> </t>
    </r>
    <r>
      <rPr>
        <sz val="8"/>
        <rFont val="Arial"/>
        <family val="2"/>
        <charset val="238"/>
      </rPr>
      <t>(izvana bez vidljivog nosača tj. aluminijskog okvira stakla) Ostakljeni se okviri vješaju na aluminijsku konstrukciju rastera i prekrivaju je s vanjske strane. Staklo se uvršćuje na aluminijske okvire tehnologijom lijepljenja (down corning) pa vanjska strana fasade izgleda kao da je u potpunosti napravljena od stakla. Između stakala ostaje minimalna fuga (razmak cca 10-12 mm) tako da pročelje ima ujednačenu staklenu površinu bez vidljivih okvira. Mogućnost ugradnje otklopnih prozora (otklopni oko gornje horizontalne osi) i prozora s paralelnim otvaranjem. Ista staklena površina koja je obično od reflektirajućeg stakla, emajliranog – staklo, emajliranoreflektirajućeg ili emajlirane stakla ugrađuje se i na parapete i na prozore. Otvori se ne razlikuju od ostalog dijela fasade, te se uglavnom otvaraju na van.</t>
    </r>
  </si>
  <si>
    <t>Izvođač radova dužan je pridržavati se općih propisa i važećih standarda za ovu vrstu radova, opisa troškovnika, shema, izvedbenog projekta te uputa projektanta i nadzornog inženjera uz obaveznu primjenu Tehničkog propisa o racionalnoj uporabi energije i toplinskoj zaštiti u zgradama (NN 128/15).</t>
  </si>
  <si>
    <t>Ovješeno, ventilirano pročelje sastoji se od (gledano iznutra na van):</t>
  </si>
  <si>
    <r>
      <t>-</t>
    </r>
    <r>
      <rPr>
        <sz val="7"/>
        <rFont val="Times New Roman"/>
        <family val="1"/>
        <charset val="238"/>
      </rPr>
      <t xml:space="preserve">   </t>
    </r>
    <r>
      <rPr>
        <sz val="8"/>
        <rFont val="Arial"/>
        <family val="2"/>
        <charset val="238"/>
      </rPr>
      <t>potkonstrukcije s nosačima sidrenim u nosivu konstrukciju zgrade,</t>
    </r>
  </si>
  <si>
    <r>
      <t>-</t>
    </r>
    <r>
      <rPr>
        <sz val="7"/>
        <rFont val="Times New Roman"/>
        <family val="1"/>
        <charset val="238"/>
      </rPr>
      <t xml:space="preserve">   </t>
    </r>
    <r>
      <rPr>
        <sz val="8"/>
        <rFont val="Arial"/>
        <family val="2"/>
        <charset val="238"/>
      </rPr>
      <t>toplinska izolacija /razdjelne folije,</t>
    </r>
  </si>
  <si>
    <r>
      <t>-</t>
    </r>
    <r>
      <rPr>
        <sz val="7"/>
        <rFont val="Times New Roman"/>
        <family val="1"/>
        <charset val="238"/>
      </rPr>
      <t xml:space="preserve">   </t>
    </r>
    <r>
      <rPr>
        <sz val="8"/>
        <rFont val="Arial"/>
        <family val="2"/>
        <charset val="238"/>
      </rPr>
      <t>ventilacijska šupljina,</t>
    </r>
  </si>
  <si>
    <r>
      <t>-</t>
    </r>
    <r>
      <rPr>
        <sz val="7"/>
        <rFont val="Times New Roman"/>
        <family val="1"/>
        <charset val="238"/>
      </rPr>
      <t xml:space="preserve">   </t>
    </r>
    <r>
      <rPr>
        <sz val="8"/>
        <rFont val="Arial"/>
        <family val="2"/>
        <charset val="238"/>
      </rPr>
      <t>završna obloga.</t>
    </r>
  </si>
  <si>
    <t>U ovu grupu radova NE svrstavamo: kamene obloge deblje od 3 cm, složene termoizolacijske sustave pročelja (ETICS), obloge materijalima navedenim u krovopokrivačkim radovima (crijep, šindra...), obloge drvenim daskam planjkama ili drvenom šindrom.</t>
  </si>
  <si>
    <t>Razlikuju se sljedeće skupine materijala koje se mogu primijeniti kao obloga:</t>
  </si>
  <si>
    <r>
      <t>-</t>
    </r>
    <r>
      <rPr>
        <sz val="7"/>
        <rFont val="Times New Roman"/>
        <family val="1"/>
        <charset val="238"/>
      </rPr>
      <t xml:space="preserve">   </t>
    </r>
    <r>
      <rPr>
        <sz val="8"/>
        <rFont val="Arial"/>
        <family val="2"/>
        <charset val="238"/>
      </rPr>
      <t>organski (npr. HPL i kompozit ploče smole, drvo i sl),</t>
    </r>
  </si>
  <si>
    <r>
      <t>-</t>
    </r>
    <r>
      <rPr>
        <sz val="7"/>
        <rFont val="Times New Roman"/>
        <family val="1"/>
        <charset val="238"/>
      </rPr>
      <t xml:space="preserve">   </t>
    </r>
    <r>
      <rPr>
        <sz val="8"/>
        <rFont val="Arial"/>
        <family val="2"/>
        <charset val="238"/>
      </rPr>
      <t>mineralni (ploče od vlaknastog cementa, prirodni kamen i sl.),</t>
    </r>
  </si>
  <si>
    <r>
      <t>-</t>
    </r>
    <r>
      <rPr>
        <sz val="7"/>
        <rFont val="Times New Roman"/>
        <family val="1"/>
        <charset val="238"/>
      </rPr>
      <t xml:space="preserve">   </t>
    </r>
    <r>
      <rPr>
        <sz val="8"/>
        <rFont val="Arial"/>
        <family val="2"/>
        <charset val="238"/>
      </rPr>
      <t>keramički,</t>
    </r>
  </si>
  <si>
    <r>
      <t>-</t>
    </r>
    <r>
      <rPr>
        <sz val="7"/>
        <rFont val="Times New Roman"/>
        <family val="1"/>
        <charset val="238"/>
      </rPr>
      <t xml:space="preserve">   </t>
    </r>
    <r>
      <rPr>
        <sz val="8"/>
        <rFont val="Arial"/>
        <family val="2"/>
        <charset val="238"/>
      </rPr>
      <t>metali (npr.cink, aluminij, bakar i sl.),</t>
    </r>
  </si>
  <si>
    <r>
      <t>-</t>
    </r>
    <r>
      <rPr>
        <sz val="7"/>
        <rFont val="Times New Roman"/>
        <family val="1"/>
        <charset val="238"/>
      </rPr>
      <t xml:space="preserve">   </t>
    </r>
    <r>
      <rPr>
        <sz val="8"/>
        <rFont val="Arial"/>
        <family val="2"/>
        <charset val="238"/>
      </rPr>
      <t>staklo,</t>
    </r>
  </si>
  <si>
    <r>
      <t>-</t>
    </r>
    <r>
      <rPr>
        <sz val="7"/>
        <rFont val="Times New Roman"/>
        <family val="1"/>
        <charset val="238"/>
      </rPr>
      <t xml:space="preserve">   </t>
    </r>
    <r>
      <rPr>
        <sz val="8"/>
        <rFont val="Arial"/>
        <family val="2"/>
        <charset val="238"/>
      </rPr>
      <t>sendvič paneli i kompozitni sustavi (kao npr. fotonaponski paneli, mozaici na podlogama, metalni sendvič paneli, ekspandirane aluminijske ploče s kamenim pročeljem, kompozitne ekspandirane metalne ploče)</t>
    </r>
  </si>
  <si>
    <t>Osim zidne obloge, u cijenu stavke uključena je izrada svih spojeva, završetaka, klupčica, opšavnih limova i sl., a prema specifikaciji u opisu stavke.</t>
  </si>
  <si>
    <t>Potkonstrukcija</t>
  </si>
  <si>
    <t>Potkonstrukcija mora biti povezana s građevinskim objektom, tako da se sve opterećenja (tlak vjetra, usisne sile vjetra) sigurno prenose u konstrukciju zgrade. Također preuzima izmjene dužina, uvjetovane temperaturnim oscilacijama, te rezultirajuća naprezanja.</t>
  </si>
  <si>
    <t>Konstruktivno razlikujemo jednostruke, dvostruke i trostruke sisteme.</t>
  </si>
  <si>
    <t>Višedijelni sustavi potkonstrukcije su zbog trodimenzionalne podesivost najpogodniji za prilagodbu razmaka učvršćivanja i šina prema statici profila omotača, kao i za izjednačavanje tolerancija grube gradnje te za izvođenje ravnine za učvršćivanje.</t>
  </si>
  <si>
    <t>Sva metalna sredstva za sidrenje koja nakon ugradnje više nisu dostupna, moraju zadovoljiti klasu antikorozivne zaštite II, prema normama iz niza DIN 55 928.</t>
  </si>
  <si>
    <t>Za spojeve pojedinih dijelova potkonstrukcije moraju se koristiti građevinski materijali postojani na koroziju, u formi kuka, spojnica, vijaka, nitni i sl.</t>
  </si>
  <si>
    <t>Spojevi se moraju izvoditi tako da bešumno preuzimaju sva kretanja na građevinskim elementima i objektu. Vijčani spojevi se moraju osigurati od samooslobađanja. Potrebno je osigurati elemente od kontaktne korozije prilikom ugradnje građevinskih elemenata od različitih materijala.</t>
  </si>
  <si>
    <t>Broj i vrsta elemenata za učvršćivanje moraju rezultirati iz statičkog dokaza uz predočenje ispitnog certifikata prema DIN 18516, dio 1 „omotači vanjskih zidova ventilirani; zahtjevi ispitni temelji“ ili iz građevinsko nadzornog certifikata.</t>
  </si>
  <si>
    <t>Tipovi elemenata za učvršćenje - vidljivi, skriveni i nevidljivi elementi. Kao vidljivi elementi za učvršćivanje koriste se vijčani čavli, rebrasti čavli, pločaste kuke, vijci, nitne, spojnice i sustavi šina. Kao elementi za skriveno učvršćivanje koriste se ovjesni sustavi svornjaka, a kao nevidljivi elementi za učvršćivanje koriste se svornjaci za varenje i stražnje vezna sidra.</t>
  </si>
  <si>
    <t>Toplinska izolacija</t>
  </si>
  <si>
    <t>Izolacijski materijali dijele se u dvije grupe: organske i anorganske. Organski izolacijski materijali sastoje se od spojeva ugljika, koji se pojavljuju u biljnim, obnovljivim materijalima (npr. drvo, pluto, celuloza), ali se isto tako mogu dobiti iz mineralnih ulja (npr. polistirol, poliuretan). Anorganski izolacijski materijali sastoje se od mineralnih materijala (npr. kamena vuna, pjenušavo staklo, perlit).</t>
  </si>
  <si>
    <t>Držač izolacijskog materijala je plastična tipla pogodna za debljine izolacije od cca 50 mm do 140 mm debljine.</t>
  </si>
  <si>
    <t>Uobičajena širina ventilacijskog sloja je od 30 do 40 mm. Zračni procjepi ispod 2 cm zračno tehnički nisu djelotvorni.</t>
  </si>
  <si>
    <t>Odzračni otvori moraju se osigurati od insekata perforiranim limovima promjera 4 do 8 mm.</t>
  </si>
  <si>
    <t>MATERIJALI I PROIZVODI</t>
  </si>
  <si>
    <t>Ploče od vlaknastog cementa</t>
  </si>
  <si>
    <t>Velikoformatne ploče od vlaknastog cementa izrađene su od nezapaljivog, visoko sabijenog materijala (sintetičkim i organskim vlaknima armiran cement). Ploče od vlaknastog cementa površinski se štite disperzivnim bojama na bazi čistog akrila.</t>
  </si>
  <si>
    <t>Način pričvršćenja: Na drvenu konstrukciju učvršćuju se specijalnim vijcima. Na aluminijsku potkonstrukciju montiraju se vidljivim zakovicama ili sakrivenim tiplama sa stražnje strane.</t>
  </si>
  <si>
    <t>Širina fuga između velikoformatnih ploča od vlaknastog cementa iznosi između 8 i 12 mm.</t>
  </si>
  <si>
    <t>HPL-ploče (High Pressure Laminat)</t>
  </si>
  <si>
    <t>Velikoformatne ploče koje se sastoje od termo obrađenih smola i celuloznih traka, prešanih pod visokim tlakom i temperaturom. S jedne ili s obje strane može imati i dekorativne slojeve papira.</t>
  </si>
  <si>
    <t>HPL ploče mogu se postaviti na drvenu ili aluminijsku potkonstrukciju, vidljivo pomoću vijaka odnosno zakovica ili nevidljivo dopuštenim sustavima ljepila, sidrima ili postupkom standardnog zatvaranja. Raster montaže ploča određen je projektom, a usklađen je s preporukama proizvođača.</t>
  </si>
  <si>
    <t>Kompozitne ploče od smole ojačane vlaknima</t>
  </si>
  <si>
    <t>Velikoformatne fasadne ploče sastoje se od termo očvrslih smola na bazi fenola, homogeno ojačanih koje se prešaju pod visokim tlakom i temperaturom. Ploče se sastoje od ca.70% mekanih vlakana drveta i 30% veziva. Završno su jednostrano ili obostrano obrađene dekorativnim presvlakama otpornim na UV zračenje i vremenske utjecaje.</t>
  </si>
  <si>
    <t>Način postave i obrada kao HPL.</t>
  </si>
  <si>
    <t>StoVentec ventilirani sustavi</t>
  </si>
  <si>
    <t>StoVentec sustavi ovješenih ventiliranih pročelja omogućavaju završnu oblogu:</t>
  </si>
  <si>
    <r>
      <t>-</t>
    </r>
    <r>
      <rPr>
        <sz val="7"/>
        <rFont val="Times New Roman"/>
        <family val="1"/>
        <charset val="238"/>
      </rPr>
      <t xml:space="preserve">   </t>
    </r>
    <r>
      <rPr>
        <sz val="8"/>
        <rFont val="Arial"/>
        <family val="2"/>
        <charset val="238"/>
      </rPr>
      <t>žbukom bez spojnica (StoVentec R),</t>
    </r>
  </si>
  <si>
    <r>
      <t>-</t>
    </r>
    <r>
      <rPr>
        <sz val="7"/>
        <rFont val="Times New Roman"/>
        <family val="1"/>
        <charset val="238"/>
      </rPr>
      <t xml:space="preserve">   </t>
    </r>
    <r>
      <rPr>
        <sz val="8"/>
        <rFont val="Arial"/>
        <family val="2"/>
        <charset val="238"/>
      </rPr>
      <t>prirodnim kamenom (StoVentec S),</t>
    </r>
  </si>
  <si>
    <r>
      <t>-</t>
    </r>
    <r>
      <rPr>
        <sz val="7"/>
        <rFont val="Times New Roman"/>
        <family val="1"/>
        <charset val="238"/>
      </rPr>
      <t xml:space="preserve">   </t>
    </r>
    <r>
      <rPr>
        <sz val="8"/>
        <rFont val="Arial"/>
        <family val="2"/>
        <charset val="238"/>
      </rPr>
      <t>staklom s otvorenim spojnicama (StoVentec Glass),</t>
    </r>
  </si>
  <si>
    <r>
      <t>-</t>
    </r>
    <r>
      <rPr>
        <sz val="7"/>
        <rFont val="Times New Roman"/>
        <family val="1"/>
        <charset val="238"/>
      </rPr>
      <t xml:space="preserve">   </t>
    </r>
    <r>
      <rPr>
        <sz val="8"/>
        <rFont val="Arial"/>
        <family val="2"/>
        <charset val="238"/>
      </rPr>
      <t>staklenim mozaikom (StoVentec M),</t>
    </r>
  </si>
  <si>
    <r>
      <t>-</t>
    </r>
    <r>
      <rPr>
        <sz val="7"/>
        <rFont val="Times New Roman"/>
        <family val="1"/>
        <charset val="238"/>
      </rPr>
      <t xml:space="preserve">   </t>
    </r>
    <r>
      <rPr>
        <sz val="8"/>
        <rFont val="Arial"/>
        <family val="2"/>
        <charset val="238"/>
      </rPr>
      <t>keramikom (StoVentec C),</t>
    </r>
  </si>
  <si>
    <r>
      <t>-</t>
    </r>
    <r>
      <rPr>
        <sz val="7"/>
        <rFont val="Times New Roman"/>
        <family val="1"/>
        <charset val="238"/>
      </rPr>
      <t xml:space="preserve">   </t>
    </r>
    <r>
      <rPr>
        <sz val="8"/>
        <rFont val="Arial"/>
        <family val="2"/>
        <charset val="238"/>
      </rPr>
      <t>fotonaponskim modulima (StoVentec ARTline Inlay).</t>
    </r>
  </si>
  <si>
    <t>Sustav se sastoji od lako namjestove podkonstrukciju iz oplemenjenog čelika ili aluminija, negorive nosive ploče StoVentec Trägerplatte A (nosiva ploča od granulata puhanog stakla) i te završnom oblogom. Primjenjivo je na zidanu konstrukciju, beton, drvo i ostale lake sustave gradnje.</t>
  </si>
  <si>
    <t>Ploča se može obrađivati svim uobičajenim alatima (nožem, pilom itd.) i mora se vijčano pričvrstiti za podkonstrukciju. Na statički potvrđenu podkonstrukciju od drva odnosno oplemenjenog čelika/aluminija postavljaju se i pritišću spojene nosive ploče. Svaka nosiva ploča / ploča za oblikovanje mora se pričvrstiti na najmanje 2 nosive letvice odnosno nosiva profila.</t>
  </si>
  <si>
    <r>
      <t xml:space="preserve">U ove radove mogu se još uključiti </t>
    </r>
    <r>
      <rPr>
        <b/>
        <sz val="8"/>
        <rFont val="Arial"/>
        <family val="2"/>
        <charset val="238"/>
      </rPr>
      <t>prozivodi od lima</t>
    </r>
    <r>
      <rPr>
        <b/>
        <sz val="8"/>
        <rFont val="Times New Roman"/>
        <family val="1"/>
        <charset val="238"/>
      </rPr>
      <t xml:space="preserve"> </t>
    </r>
    <r>
      <rPr>
        <sz val="8"/>
        <rFont val="Arial"/>
        <family val="2"/>
        <charset val="238"/>
      </rPr>
      <t xml:space="preserve">(kasetirana limena pročelja) i </t>
    </r>
    <r>
      <rPr>
        <b/>
        <sz val="8"/>
        <rFont val="Arial"/>
        <family val="2"/>
        <charset val="238"/>
      </rPr>
      <t>proizvodi od drveta</t>
    </r>
    <r>
      <rPr>
        <sz val="8"/>
        <rFont val="Arial"/>
        <family val="2"/>
        <charset val="238"/>
      </rPr>
      <t xml:space="preserve"> (drvene daske, drvene letvice).</t>
    </r>
  </si>
  <si>
    <t>Kasetirana limena pročelja</t>
  </si>
  <si>
    <t>Izvode se kao samostalna fasadna konstrukcija ili se u kombinaciji s drugim fasadnim sustavima postavljaju na zid ili potkonstrukciju.</t>
  </si>
  <si>
    <t>B.15.  OVJEŠENA VENTILIRANA PROČELJA</t>
  </si>
  <si>
    <t>Kasetirana limena pročelja izvode se na Čn potkonstrukciji, s ispunom međurazmaka od mineralne vune, na koju se pričvršćuju tankostijeni limeni (dekapirani lim-kemijski čišćen od hrđe) paneli oblikovani kao kazete. Međurazmaci potkonstrukcije ispunjavaju se mineralnom vunom ili nekom drugom termo izolacionom pločom. Limeni paneli mogu se izvoditi od Al. lima, Cu lima, Zn lima ili Čn lima s površinskom zaštitom. Na taj se način dobiva ravna ploha s izraženim fugama.</t>
  </si>
  <si>
    <t>Sve dimenzije stakala su načelne. Točne izmjere obaviti na licu mjesta.</t>
  </si>
  <si>
    <t>Ugrađuje se lamelirano sigurnosno staklo 3+3 mm + mat folija (translucentna, neprozirna). Učvršćenje u postojeće krilo čavlićima, klinovima ili trokutastim limovima, te sintetskim staklarskim kitom.</t>
  </si>
  <si>
    <t>U cijenu stavke uračunat sav potreban rad i materijal, kao i odvoz otpada na deponiju.</t>
  </si>
  <si>
    <t>B01     6 x 45 x 60 cm</t>
  </si>
  <si>
    <t>B02     6 x 45 x 60 cm</t>
  </si>
  <si>
    <t>Br01    6 x 45 x 60 cm</t>
  </si>
  <si>
    <t>F01      1 x 63 x 112 cm</t>
  </si>
  <si>
    <t>H01      3 x 45 x 37 cm</t>
  </si>
  <si>
    <t>H02      3 x 45 x 37 cm</t>
  </si>
  <si>
    <t>Skidanje postojećih stakala na prozorskim krilima, te dobava i postava novih.</t>
  </si>
  <si>
    <t>301     4 x 35 x 45 cm</t>
  </si>
  <si>
    <t>302     4 x 35 x 45 cm</t>
  </si>
  <si>
    <t>Sve ostale izvedbene detalje usuglasiti s projektantom. Obračun po m2 stakla u funkciji. Obračunato po stolarskim pozicijama.</t>
  </si>
  <si>
    <t>podne pločice</t>
  </si>
  <si>
    <t>sokl</t>
  </si>
  <si>
    <t>zidne pločice</t>
  </si>
  <si>
    <t>Opločenje podova u sanitarijama i predprostoru sanitarija</t>
  </si>
  <si>
    <t>Opločenje zidova u sanitarijama.</t>
  </si>
  <si>
    <t>Vanjske spojeve pločica (konveksni spojevi) izvesti brušenjem susjednih pločica pod 45 stupnjeva. Duljine brušenja su pretpostavljene (15% kvadrature). Točne količine odredit će se i obračunati na licu mjesta prema stavrnim količinama.</t>
  </si>
  <si>
    <t>stropovi</t>
  </si>
  <si>
    <t>B.11.1.</t>
  </si>
  <si>
    <t>prostorija</t>
  </si>
  <si>
    <t>površina prozora
(&gt;3 m)</t>
  </si>
  <si>
    <t>površina vrata
(&gt;3 m)</t>
  </si>
  <si>
    <t>površina špaleta
(&gt; 15 cm)</t>
  </si>
  <si>
    <t>površina zidova
(po opsegu)</t>
  </si>
  <si>
    <t>površina zidne keramike</t>
  </si>
  <si>
    <t>špalete vrata u zidu od 70 cm</t>
  </si>
  <si>
    <t>Brušenje i lakiranje "Cromodem" polumatmat lakom (tri ruke) ili sl.</t>
  </si>
  <si>
    <t>Postojeće rubne letvice.</t>
  </si>
  <si>
    <t>Lakiranje postojećeg parketa s rubnim letvicama.</t>
  </si>
  <si>
    <t>Sanacija postojećeg parketa s rubnim letvicama.</t>
  </si>
  <si>
    <t>Sanacija oštećenih ili nepostojećih dijelova vrši se istim parketom, odnosno istim letvicama kao postojeće.</t>
  </si>
  <si>
    <t>Količine su aproksimativne. Točne količine odredit će se na licu mjesta kroz građevinski dnevnik.</t>
  </si>
  <si>
    <t>površina</t>
  </si>
  <si>
    <t>opseg</t>
  </si>
  <si>
    <t>duljina vrata</t>
  </si>
  <si>
    <t>letvica</t>
  </si>
  <si>
    <t>Ličenje zidova i stropova disperzivnom bojom u tonu po izboru projektanta.</t>
  </si>
  <si>
    <t>Boju nanositi u 3 premaza za dobivanje ravnomjernog tona boje na cijeloj površini.</t>
  </si>
  <si>
    <t>U stavku uključena priprema podloge, tj. grundiranje, gletanje, brušenje i otprašivanje do stupnja ravnosti K(Q)4.</t>
  </si>
  <si>
    <t>U cijenu stavke uračunate su sve faze (0-6) navedene u Tehničkim uvjetima za soboslikarske i ličilačke radove.</t>
  </si>
  <si>
    <t>U cijeni stavke sav potreban rad i materijal.</t>
  </si>
  <si>
    <t>B.11.2.</t>
  </si>
  <si>
    <t>POZ</t>
  </si>
  <si>
    <t>tip</t>
  </si>
  <si>
    <t>puna površina vrata</t>
  </si>
  <si>
    <t>broj letvica kod staklenih uklada</t>
  </si>
  <si>
    <t>uvećanje od 5% za letvice</t>
  </si>
  <si>
    <t>koeficijent
2 za puna vrata,
1,6 za staklene uklade</t>
  </si>
  <si>
    <t>701</t>
  </si>
  <si>
    <t>puna vrata</t>
  </si>
  <si>
    <t>702</t>
  </si>
  <si>
    <t>dovratnik</t>
  </si>
  <si>
    <t>OBr03''</t>
  </si>
  <si>
    <t>OCr01</t>
  </si>
  <si>
    <t>st. uklade</t>
  </si>
  <si>
    <t>površina s koef.</t>
  </si>
  <si>
    <t>površina s uvećanjem za letvice</t>
  </si>
  <si>
    <r>
      <t xml:space="preserve">uvećanje za profilacije faktor 1,7
</t>
    </r>
    <r>
      <rPr>
        <b/>
        <sz val="9"/>
        <rFont val="Arial"/>
        <family val="2"/>
        <charset val="238"/>
      </rPr>
      <t>ZA OBRAČUN</t>
    </r>
  </si>
  <si>
    <t>Ličenje akrilnim lakom u 2 sloja u boji po izboru projektanta.</t>
  </si>
  <si>
    <t>B.11.3.</t>
  </si>
  <si>
    <t>B.11.4.</t>
  </si>
  <si>
    <t>razvijena duljina</t>
  </si>
  <si>
    <t>razvijena širina</t>
  </si>
  <si>
    <t>B.11.5.</t>
  </si>
  <si>
    <t>puna površina</t>
  </si>
  <si>
    <t>koeficijent
za tip prozora
(2,9 dvostruki, 1,6 jednostruki)</t>
  </si>
  <si>
    <t>101</t>
  </si>
  <si>
    <t>dvostruki</t>
  </si>
  <si>
    <t>102</t>
  </si>
  <si>
    <t>103</t>
  </si>
  <si>
    <t>104</t>
  </si>
  <si>
    <t>105</t>
  </si>
  <si>
    <t>106</t>
  </si>
  <si>
    <t>107</t>
  </si>
  <si>
    <t>108</t>
  </si>
  <si>
    <t>109</t>
  </si>
  <si>
    <t>110</t>
  </si>
  <si>
    <t>111</t>
  </si>
  <si>
    <t>201</t>
  </si>
  <si>
    <t>202</t>
  </si>
  <si>
    <t>203</t>
  </si>
  <si>
    <t>301</t>
  </si>
  <si>
    <t>jednostruki</t>
  </si>
  <si>
    <t>401</t>
  </si>
  <si>
    <t>F01n</t>
  </si>
  <si>
    <t>302</t>
  </si>
  <si>
    <t>B.11.6.</t>
  </si>
  <si>
    <t>F01n (nadsvjetlo iznad kliznih vrata)</t>
  </si>
  <si>
    <t>Dobava i postava laminata I kvalitete s rubnim letvicama, tipa po izboru projektanta.</t>
  </si>
  <si>
    <t>Prostorija 102</t>
  </si>
  <si>
    <t>Laminat se polaže na postojeću podnu podlogu. Izvoditelj je dužan podnu oblogu distancirati od vertikalnih zidova.</t>
  </si>
  <si>
    <t>Tipske rubne letvice iste kvalitete kao i podna obloga, a pričvršćuju se tiplama i vijcima.</t>
  </si>
  <si>
    <t>laminat</t>
  </si>
  <si>
    <t>krpanje podnih podloga u sanitarijama</t>
  </si>
  <si>
    <t>C.</t>
  </si>
  <si>
    <t>OPREMA</t>
  </si>
  <si>
    <t>D.</t>
  </si>
  <si>
    <t>HIDROINSTALACIJE</t>
  </si>
  <si>
    <t>GRAĐEVINSKIH I OBRTNIČKIH RADOVA,</t>
  </si>
  <si>
    <t>C</t>
  </si>
  <si>
    <t>C.1.</t>
  </si>
  <si>
    <t>D.1.</t>
  </si>
  <si>
    <t>D.2.</t>
  </si>
  <si>
    <t>SANITARNA OPREMA</t>
  </si>
  <si>
    <t>OSTALA OPREMA</t>
  </si>
  <si>
    <t>DOVOD VODE</t>
  </si>
  <si>
    <t>C.2.</t>
  </si>
  <si>
    <t>ODVODNJA SANITARNE OTPADNE VODE</t>
  </si>
  <si>
    <t>Cijevi profila DN15. Navederni profil je unutarnji promjer cijevi.</t>
  </si>
  <si>
    <t>Obračun je po mt komplet izvedene stavke</t>
  </si>
  <si>
    <t>Dobava i montaža horizontalnih i vertikalnih vodova</t>
  </si>
  <si>
    <t>Vodovi od Alu-pex cijevi na press spajanje za hladnu i toplu vodu: rezanje cijevi, izrada navoja, montiranje odgovarajućih fitinga itd. Instalacija se izvodi unutar objekta. Stavkom je obuhvaćena izvedba izolacije cijevi  u debljini od 1.9 cm. Izrada prodora kroz zidove, te izrada šliceva unutar zidanih zidova na poziciji projektirane instalacije, kao i  zatvaranje prodora i šliceva grubom i finom žbukom u razini sa postojećom žbukom do sloja gletanja nakon postave instalacija je uračunato u cijeni stavke.</t>
  </si>
  <si>
    <t>hladna voda</t>
  </si>
  <si>
    <t>topla voda</t>
  </si>
  <si>
    <t>Dobava i ugradnja protočnih podžbuknih kuglastih ventila sa poniklovanom kapicom i podložnom rozetom. Ventili se postavljaju na način da omogućavaju odvajanje grane ili dijela grane instalacijske mreže.</t>
  </si>
  <si>
    <t>Navederni profili su unutarnji promjer cijevi.</t>
  </si>
  <si>
    <t>DN15</t>
  </si>
  <si>
    <t>Ispitivanje instalacije na vodonepropusnost. Cjevovod je  potrebno tlačiti na dvostruki radni pritisak u vremenu od 2 sata. Tlačna proba se izvodi dok unutar predviđenog vremena nema pada tlaka na manometru.</t>
  </si>
  <si>
    <t>Cijenom stavke obuhvaćeni su svi potrebni radovi, materijali, pomagala i transporti za kompletno ispitivanje sve do konačne uspješnosti.</t>
  </si>
  <si>
    <t>Obračun po komplet izvedenoj stavci.</t>
  </si>
  <si>
    <t>Dezinfekcija cjevovoda s rastopinom klorne lužine (hipoklorit) 0,35 l/m³ od ovlaštene tvrtke za obavljanje poslova dezinfekcije. Prethodno izvršiti pranje cjevovoda trostrukim volumenom od sadržaja cjevovoda brzinom 0,75 m/sek. Po izvršenom pranju dodavati klornu lužinu sve dok se na suprotnoj strani ne pojavi veća količina klora, te ostaviti da klorina stoji u cjevovodu 24 sata. Nakon toga izvršite ispiranje cjevovoda trostrukim volumenom vode koja sadrži cjevovod. Nakon 2 dana uzeti uzorke i ishoditi pozitivan nalaz za ispravnost vode za ljudsku primjenu (bakteriološka analiza i mineralna ulja). Sve izvesti prema  važećim Zakonima i propisima.</t>
  </si>
  <si>
    <t>Dezinfekcija cjevovoda</t>
  </si>
  <si>
    <t>Cijevi se postavljaju unutar objekta. Cijevi brtviti gumenim brtvama, a položiti u projektiranom padu u iskopani rov na pripremljenu posteljicu. U cijenu su uračunati svi fazonski komadi potrebni za spajanje (koljena, T-komadi, redukcije itd) U svemu se držati uputstava o montaži date po proizvođaču cijevi. Izrada prodora na poziciji projektirane instalacije, kao i zatvaranje prodora nakon postave instalacija je uračunato u cijeni stavke.</t>
  </si>
  <si>
    <t xml:space="preserve">Dobava i postava PVC SN4 kanalizacijskih cijevi. </t>
  </si>
  <si>
    <t>Ø50</t>
  </si>
  <si>
    <t>Ø110</t>
  </si>
  <si>
    <t xml:space="preserve">Ispitivanje kanalizacijske mreže na nepropusnost, prema važećim tehničkim propisima od strane ovlaštene tvrtke. U stavku je uključen sav potreban rad i materijal, te višekratna ispitivanja, odnosno ukoliko se ukaže potreba zbog dinamike građenja i ispitvanja dijelova cjevovoda. </t>
  </si>
  <si>
    <t>UGR</t>
  </si>
  <si>
    <t>B.16.</t>
  </si>
  <si>
    <t>Sanacija i ličenje postojećih punih drvenih vrata s dovratnicima</t>
  </si>
  <si>
    <t>Sanacija i ličenje postojećih ostakljenih drvenih vrata s dovratnicima</t>
  </si>
  <si>
    <t>Sanacija i ličenje postojećih dovratnika bez vratnih krila (ili s vratnim krilima koja se ne liče nego tapeciraju)</t>
  </si>
  <si>
    <t>Dobava i ugradnja</t>
  </si>
  <si>
    <t>Sanacija i ličenje postojećih dvostrukih prozora s okvirom</t>
  </si>
  <si>
    <t>Sanacija i ličenje postojećih jednostrukih prozora s okvirom</t>
  </si>
  <si>
    <t>Sanacija i ličenje postojećih vrata ugrađenog ormara</t>
  </si>
  <si>
    <t>Uračunata cijena dobave laminata od 15 EUR/m2</t>
  </si>
  <si>
    <t>Uračunata cijena dobave pločica od 35 EUR/m2, sokl 20 EUR/mt. Ljepilo i fuge uračunate u cijenu.</t>
  </si>
  <si>
    <t>Uračunata cijena dobave pločica od 35 EUR/m2. Ljepilo i fuge uračunate u cijenu.</t>
  </si>
  <si>
    <t>servis kvake i brave</t>
  </si>
  <si>
    <t>dobava ključa</t>
  </si>
  <si>
    <t>Servis kvake i brave te dobava ključa na postojećim vratima</t>
  </si>
  <si>
    <t>Obračun po komadu</t>
  </si>
  <si>
    <t xml:space="preserve">Obračun po komadu </t>
  </si>
  <si>
    <t>OPREME I HIDROINSTALACIJA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</si>
</sst>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2" formatCode="_-* #,##0\ &quot;kn&quot;_-;\-* #,##0\ &quot;kn&quot;_-;_-* &quot;-&quot;\ &quot;kn&quot;_-;_-@_-"/>
    <numFmt numFmtId="44" formatCode="_-* #,##0.00\ &quot;kn&quot;_-;\-* #,##0.00\ &quot;kn&quot;_-;_-* &quot;-&quot;??\ &quot;kn&quot;_-;_-@_-"/>
    <numFmt numFmtId="164" formatCode="_-* #,##0\ _k_n_-;\-* #,##0\ _k_n_-;_-* &quot;-&quot;\ _k_n_-;_-@_-"/>
    <numFmt numFmtId="165" formatCode="_-* #,##0.00\ _k_n_-;\-* #,##0.00\ _k_n_-;_-* &quot;-&quot;??\ _k_n_-;_-@_-"/>
    <numFmt numFmtId="166" formatCode="#,##0.0"/>
    <numFmt numFmtId="167" formatCode="#,##0.00\ [$kn-41A]"/>
    <numFmt numFmtId="168" formatCode="&quot;u Rijeci, &quot;dd/mm/yyyy"/>
    <numFmt numFmtId="169" formatCode="0.0"/>
    <numFmt numFmtId="170" formatCode="#,##0.00\ &quot;EUR&quot;"/>
  </numFmts>
  <fonts count="59">
    <font>
      <sz val="9"/>
      <name val="Arial"/>
      <charset val="238"/>
    </font>
    <font>
      <sz val="10"/>
      <name val="Arial"/>
      <family val="2"/>
      <charset val="238"/>
    </font>
    <font>
      <sz val="8"/>
      <name val="Arial"/>
      <family val="2"/>
      <charset val="238"/>
    </font>
    <font>
      <b/>
      <sz val="10"/>
      <name val="Arial"/>
      <family val="2"/>
      <charset val="238"/>
    </font>
    <font>
      <b/>
      <i/>
      <sz val="10"/>
      <color indexed="23"/>
      <name val="Arial"/>
      <family val="2"/>
      <charset val="238"/>
    </font>
    <font>
      <b/>
      <sz val="11"/>
      <name val="Arial"/>
      <family val="2"/>
      <charset val="238"/>
    </font>
    <font>
      <b/>
      <sz val="9"/>
      <name val="Arial"/>
      <family val="2"/>
      <charset val="238"/>
    </font>
    <font>
      <sz val="9"/>
      <name val="Arial"/>
      <family val="2"/>
      <charset val="238"/>
    </font>
    <font>
      <sz val="10"/>
      <name val="Arial Unicode MS"/>
      <family val="2"/>
      <charset val="238"/>
    </font>
    <font>
      <i/>
      <sz val="10"/>
      <color indexed="23"/>
      <name val="Arial"/>
      <family val="2"/>
      <charset val="238"/>
    </font>
    <font>
      <b/>
      <sz val="14"/>
      <name val="Arial"/>
      <family val="2"/>
      <charset val="238"/>
    </font>
    <font>
      <sz val="10"/>
      <name val="Arial"/>
      <family val="2"/>
      <charset val="238"/>
    </font>
    <font>
      <sz val="8"/>
      <color indexed="9"/>
      <name val="Arial"/>
      <family val="2"/>
      <charset val="238"/>
    </font>
    <font>
      <sz val="9"/>
      <name val="Arial"/>
      <family val="2"/>
      <charset val="238"/>
    </font>
    <font>
      <sz val="9"/>
      <color indexed="10"/>
      <name val="Arial"/>
      <family val="2"/>
      <charset val="238"/>
    </font>
    <font>
      <i/>
      <sz val="9"/>
      <name val="Arial"/>
      <family val="2"/>
      <charset val="238"/>
    </font>
    <font>
      <sz val="10"/>
      <color indexed="9"/>
      <name val="Arial"/>
      <family val="2"/>
      <charset val="238"/>
    </font>
    <font>
      <i/>
      <sz val="10"/>
      <name val="Arial"/>
      <family val="2"/>
      <charset val="238"/>
    </font>
    <font>
      <sz val="9"/>
      <color indexed="9"/>
      <name val="Arial"/>
      <family val="2"/>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1"/>
      <color indexed="17"/>
      <name val="Calibri"/>
      <family val="2"/>
      <charset val="238"/>
    </font>
    <font>
      <i/>
      <sz val="11"/>
      <color indexed="23"/>
      <name val="Calibri"/>
      <family val="2"/>
      <charset val="238"/>
    </font>
    <font>
      <b/>
      <sz val="11"/>
      <color indexed="56"/>
      <name val="Calibri"/>
      <family val="2"/>
      <charset val="238"/>
    </font>
    <font>
      <sz val="11"/>
      <color indexed="62"/>
      <name val="Calibri"/>
      <family val="2"/>
      <charset val="238"/>
    </font>
    <font>
      <b/>
      <sz val="11"/>
      <color indexed="63"/>
      <name val="Calibri"/>
      <family val="2"/>
      <charset val="238"/>
    </font>
    <font>
      <sz val="11"/>
      <color indexed="52"/>
      <name val="Calibri"/>
      <family val="2"/>
      <charset val="238"/>
    </font>
    <font>
      <b/>
      <sz val="18"/>
      <color indexed="56"/>
      <name val="Cambria"/>
      <family val="2"/>
      <charset val="238"/>
    </font>
    <font>
      <sz val="11"/>
      <color indexed="60"/>
      <name val="Calibri"/>
      <family val="2"/>
      <charset val="238"/>
    </font>
    <font>
      <sz val="11"/>
      <color indexed="10"/>
      <name val="Calibri"/>
      <family val="2"/>
      <charset val="238"/>
    </font>
    <font>
      <b/>
      <sz val="11"/>
      <color indexed="8"/>
      <name val="Calibri"/>
      <family val="2"/>
      <charset val="238"/>
    </font>
    <font>
      <b/>
      <sz val="15"/>
      <color indexed="56"/>
      <name val="Calibri"/>
      <family val="2"/>
      <charset val="238"/>
    </font>
    <font>
      <b/>
      <sz val="13"/>
      <color indexed="56"/>
      <name val="Calibri"/>
      <family val="2"/>
      <charset val="238"/>
    </font>
    <font>
      <sz val="9"/>
      <name val="Arial"/>
      <family val="2"/>
    </font>
    <font>
      <b/>
      <sz val="9"/>
      <name val="Arial"/>
      <family val="2"/>
    </font>
    <font>
      <sz val="8"/>
      <name val="Arial"/>
      <family val="2"/>
    </font>
    <font>
      <sz val="8"/>
      <color theme="0" tint="-0.34998626667073579"/>
      <name val="Arial"/>
      <family val="2"/>
      <charset val="238"/>
    </font>
    <font>
      <sz val="10"/>
      <color theme="1"/>
      <name val="Arial"/>
      <family val="2"/>
      <charset val="238"/>
    </font>
    <font>
      <sz val="8"/>
      <color theme="0" tint="-0.249977111117893"/>
      <name val="Arial"/>
      <family val="2"/>
      <charset val="238"/>
    </font>
    <font>
      <b/>
      <sz val="11"/>
      <color theme="0"/>
      <name val="Arial"/>
      <family val="2"/>
      <charset val="238"/>
    </font>
    <font>
      <b/>
      <sz val="9"/>
      <color theme="0"/>
      <name val="Arial"/>
      <family val="2"/>
      <charset val="238"/>
    </font>
    <font>
      <b/>
      <sz val="8"/>
      <name val="Arial"/>
      <family val="2"/>
      <charset val="238"/>
    </font>
    <font>
      <sz val="7"/>
      <name val="Times New Roman"/>
      <family val="1"/>
      <charset val="238"/>
    </font>
    <font>
      <sz val="7"/>
      <name val="Arial"/>
      <family val="2"/>
      <charset val="238"/>
    </font>
    <font>
      <sz val="6"/>
      <name val="Arial"/>
      <family val="2"/>
      <charset val="238"/>
    </font>
    <font>
      <sz val="1"/>
      <name val="Arial"/>
      <family val="2"/>
      <charset val="238"/>
    </font>
    <font>
      <vertAlign val="subscript"/>
      <sz val="8"/>
      <name val="Arial"/>
      <family val="2"/>
      <charset val="238"/>
    </font>
    <font>
      <vertAlign val="superscript"/>
      <sz val="8"/>
      <name val="Arial"/>
      <family val="2"/>
      <charset val="238"/>
    </font>
    <font>
      <sz val="8"/>
      <name val="Times New Roman"/>
      <family val="1"/>
      <charset val="238"/>
    </font>
    <font>
      <b/>
      <u/>
      <sz val="8"/>
      <name val="Arial"/>
      <family val="2"/>
      <charset val="238"/>
    </font>
    <font>
      <b/>
      <sz val="8"/>
      <name val="Times New Roman"/>
      <family val="1"/>
      <charset val="238"/>
    </font>
    <font>
      <vertAlign val="superscript"/>
      <sz val="8"/>
      <name val="SymbolMT"/>
    </font>
    <font>
      <b/>
      <i/>
      <sz val="8"/>
      <color theme="0" tint="-0.499984740745262"/>
      <name val="Arial"/>
      <family val="2"/>
      <charset val="238"/>
    </font>
    <font>
      <sz val="9"/>
      <name val="Calibri"/>
      <family val="2"/>
      <charset val="238"/>
    </font>
    <font>
      <sz val="9"/>
      <name val="Arial"/>
      <family val="2"/>
      <charset val="238"/>
    </font>
    <font>
      <sz val="9"/>
      <name val="Arial"/>
      <family val="2"/>
      <charset val="23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theme="4" tint="0.59999389629810485"/>
        <bgColor indexed="64"/>
      </patternFill>
    </fill>
    <fill>
      <patternFill patternType="solid">
        <fgColor rgb="FFFF5050"/>
        <bgColor indexed="64"/>
      </patternFill>
    </fill>
    <fill>
      <patternFill patternType="solid">
        <fgColor theme="3" tint="0.39997558519241921"/>
        <bgColor indexed="64"/>
      </patternFill>
    </fill>
    <fill>
      <patternFill patternType="solid">
        <fgColor rgb="FFFFC000"/>
        <bgColor indexed="64"/>
      </patternFill>
    </fill>
  </fills>
  <borders count="16">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medium">
        <color indexed="64"/>
      </top>
      <bottom style="medium">
        <color indexed="64"/>
      </bottom>
      <diagonal/>
    </border>
    <border>
      <left/>
      <right/>
      <top style="thin">
        <color indexed="62"/>
      </top>
      <bottom style="double">
        <color indexed="62"/>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right/>
      <top/>
      <bottom style="medium">
        <color theme="0" tint="-0.24994659260841701"/>
      </bottom>
      <diagonal/>
    </border>
    <border>
      <left style="medium">
        <color indexed="64"/>
      </left>
      <right style="medium">
        <color indexed="64"/>
      </right>
      <top style="medium">
        <color indexed="64"/>
      </top>
      <bottom style="medium">
        <color indexed="64"/>
      </bottom>
      <diagonal/>
    </border>
  </borders>
  <cellStyleXfs count="53">
    <xf numFmtId="0" fontId="0" fillId="0" borderId="0">
      <alignment horizontal="left" vertical="top" wrapText="1"/>
    </xf>
    <xf numFmtId="165" fontId="57" fillId="0" borderId="0" applyFon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3" borderId="0" applyNumberFormat="0" applyBorder="0" applyAlignment="0" applyProtection="0"/>
    <xf numFmtId="0" fontId="22" fillId="21" borderId="2" applyNumberFormat="0" applyAlignment="0" applyProtection="0"/>
    <xf numFmtId="0" fontId="23" fillId="22" borderId="3" applyNumberFormat="0" applyAlignment="0" applyProtection="0"/>
    <xf numFmtId="0" fontId="57" fillId="25" borderId="0">
      <alignment horizontal="left" vertical="top" wrapText="1"/>
    </xf>
    <xf numFmtId="0" fontId="25" fillId="0" borderId="0" applyNumberFormat="0" applyFill="0" applyBorder="0" applyAlignment="0" applyProtection="0"/>
    <xf numFmtId="0" fontId="24" fillId="4" borderId="0" applyNumberFormat="0" applyBorder="0" applyAlignment="0" applyProtection="0"/>
    <xf numFmtId="0" fontId="34" fillId="0" borderId="4" applyNumberFormat="0" applyFill="0" applyAlignment="0" applyProtection="0"/>
    <xf numFmtId="0" fontId="35" fillId="0" borderId="5" applyNumberFormat="0" applyFill="0" applyAlignment="0" applyProtection="0"/>
    <xf numFmtId="0" fontId="26" fillId="0" borderId="6" applyNumberFormat="0" applyFill="0" applyAlignment="0" applyProtection="0"/>
    <xf numFmtId="0" fontId="26" fillId="0" borderId="0" applyNumberFormat="0" applyFill="0" applyBorder="0" applyAlignment="0" applyProtection="0"/>
    <xf numFmtId="0" fontId="27" fillId="7" borderId="2" applyNumberFormat="0" applyAlignment="0" applyProtection="0"/>
    <xf numFmtId="0" fontId="57" fillId="26" borderId="0">
      <alignment vertical="top"/>
    </xf>
    <xf numFmtId="0" fontId="29" fillId="0" borderId="8" applyNumberFormat="0" applyFill="0" applyAlignment="0" applyProtection="0"/>
    <xf numFmtId="0" fontId="5" fillId="0" borderId="9" applyAlignment="0">
      <alignment horizontal="left" vertical="top" wrapText="1"/>
    </xf>
    <xf numFmtId="0" fontId="6" fillId="0" borderId="9" applyAlignment="0">
      <alignment horizontal="left" vertical="top"/>
    </xf>
    <xf numFmtId="0" fontId="57" fillId="27" borderId="0">
      <alignment vertical="top"/>
    </xf>
    <xf numFmtId="0" fontId="31" fillId="23" borderId="0" applyNumberFormat="0" applyBorder="0" applyAlignment="0" applyProtection="0"/>
    <xf numFmtId="0" fontId="1" fillId="20" borderId="1" applyNumberFormat="0" applyFont="0" applyAlignment="0" applyProtection="0"/>
    <xf numFmtId="0" fontId="28" fillId="21" borderId="7" applyNumberFormat="0" applyAlignment="0" applyProtection="0"/>
    <xf numFmtId="0" fontId="30" fillId="0" borderId="0" applyNumberFormat="0" applyFill="0" applyBorder="0" applyAlignment="0" applyProtection="0"/>
    <xf numFmtId="0" fontId="33" fillId="0" borderId="10" applyNumberFormat="0" applyFill="0" applyAlignment="0" applyProtection="0"/>
    <xf numFmtId="0" fontId="32" fillId="0" borderId="0" applyNumberFormat="0" applyFill="0" applyBorder="0" applyAlignment="0" applyProtection="0"/>
    <xf numFmtId="164" fontId="57" fillId="0" borderId="0" applyFont="0" applyFill="0" applyBorder="0" applyAlignment="0" applyProtection="0"/>
    <xf numFmtId="44" fontId="57" fillId="0" borderId="0" applyFont="0" applyFill="0" applyBorder="0" applyAlignment="0" applyProtection="0"/>
    <xf numFmtId="42" fontId="57" fillId="0" borderId="0" applyFont="0" applyFill="0" applyBorder="0" applyAlignment="0" applyProtection="0"/>
    <xf numFmtId="9" fontId="57" fillId="0" borderId="0" applyFont="0" applyFill="0" applyBorder="0" applyAlignment="0" applyProtection="0"/>
    <xf numFmtId="0" fontId="58" fillId="0" borderId="11" applyAlignment="0">
      <alignment horizontal="justify" vertical="top" wrapText="1"/>
    </xf>
  </cellStyleXfs>
  <cellXfs count="205">
    <xf numFmtId="0" fontId="0" fillId="0" borderId="0" xfId="0">
      <alignment horizontal="left" vertical="top" wrapText="1"/>
    </xf>
    <xf numFmtId="0" fontId="57" fillId="25" borderId="0" xfId="29">
      <alignment horizontal="left" vertical="top" wrapText="1"/>
    </xf>
    <xf numFmtId="0" fontId="57" fillId="26" borderId="0" xfId="37">
      <alignment vertical="top"/>
    </xf>
    <xf numFmtId="0" fontId="0" fillId="0" borderId="0" xfId="0">
      <alignment horizontal="left" vertical="top" wrapText="1"/>
    </xf>
    <xf numFmtId="0" fontId="0" fillId="0" borderId="0" xfId="0" applyAlignment="1">
      <alignment horizontal="center"/>
    </xf>
    <xf numFmtId="0" fontId="3" fillId="0" borderId="0" xfId="0" applyFont="1">
      <alignment horizontal="left" vertical="top" wrapText="1"/>
    </xf>
    <xf numFmtId="0" fontId="0" fillId="0" borderId="0" xfId="0">
      <alignment horizontal="left" vertical="top" wrapText="1"/>
    </xf>
    <xf numFmtId="0" fontId="0" fillId="0" borderId="0" xfId="0" applyAlignment="1">
      <alignment horizontal="left"/>
    </xf>
    <xf numFmtId="0" fontId="5" fillId="0" borderId="9" xfId="39">
      <alignment horizontal="left" vertical="top" wrapText="1"/>
    </xf>
    <xf numFmtId="0" fontId="6" fillId="0" borderId="9" xfId="40">
      <alignment horizontal="left" vertical="top"/>
    </xf>
    <xf numFmtId="0" fontId="6" fillId="0" borderId="9" xfId="40" applyAlignment="1"/>
    <xf numFmtId="0" fontId="0" fillId="0" borderId="0" xfId="0" applyAlignment="1">
      <alignment horizontal="right"/>
    </xf>
    <xf numFmtId="0" fontId="5" fillId="0" borderId="9" xfId="39" applyAlignment="1">
      <alignment horizontal="right" vertical="top" wrapText="1"/>
    </xf>
    <xf numFmtId="0" fontId="6" fillId="0" borderId="9" xfId="40" applyAlignment="1">
      <alignment horizontal="right" vertical="top"/>
    </xf>
    <xf numFmtId="0" fontId="6" fillId="0" borderId="9" xfId="40" applyAlignment="1">
      <alignment horizontal="right"/>
    </xf>
    <xf numFmtId="0" fontId="7" fillId="0" borderId="0" xfId="0" applyFont="1" applyAlignment="1">
      <alignment horizontal="justify" vertical="top"/>
    </xf>
    <xf numFmtId="0" fontId="7" fillId="0" borderId="0" xfId="0" applyFont="1" applyAlignment="1">
      <alignment horizontal="justify" vertical="top" wrapText="1"/>
    </xf>
    <xf numFmtId="0" fontId="5" fillId="0" borderId="0" xfId="0" applyFont="1" applyBorder="1" applyAlignment="1">
      <alignment horizontal="left"/>
    </xf>
    <xf numFmtId="0" fontId="10" fillId="0" borderId="0" xfId="0" applyFont="1" applyBorder="1" applyAlignment="1">
      <alignment horizontal="left"/>
    </xf>
    <xf numFmtId="0" fontId="0" fillId="0" borderId="0" xfId="0" applyNumberFormat="1" applyAlignment="1">
      <alignment vertical="top"/>
    </xf>
    <xf numFmtId="0" fontId="4" fillId="0" borderId="0" xfId="0" applyNumberFormat="1" applyFont="1" applyAlignment="1">
      <alignment vertical="top"/>
    </xf>
    <xf numFmtId="0" fontId="9" fillId="0" borderId="0" xfId="0" applyNumberFormat="1" applyFont="1" applyAlignment="1">
      <alignment vertical="top"/>
    </xf>
    <xf numFmtId="0" fontId="8" fillId="0" borderId="0" xfId="0" applyNumberFormat="1" applyFont="1" applyAlignment="1">
      <alignment vertical="top"/>
    </xf>
    <xf numFmtId="0" fontId="6" fillId="0" borderId="9" xfId="40" applyNumberFormat="1" applyFont="1" applyAlignment="1">
      <alignment vertical="top"/>
    </xf>
    <xf numFmtId="0" fontId="7" fillId="0" borderId="0" xfId="0" applyFont="1" applyAlignment="1">
      <alignment horizontal="center"/>
    </xf>
    <xf numFmtId="0" fontId="12" fillId="0" borderId="0" xfId="0" applyFont="1" applyAlignment="1">
      <alignment horizontal="center" vertical="top"/>
    </xf>
    <xf numFmtId="0" fontId="0" fillId="0" borderId="0" xfId="0" applyAlignment="1"/>
    <xf numFmtId="166" fontId="0" fillId="0" borderId="0" xfId="0" applyNumberFormat="1" applyAlignment="1"/>
    <xf numFmtId="166" fontId="0" fillId="0" borderId="0" xfId="0" applyNumberFormat="1" applyAlignment="1">
      <alignment vertical="top" wrapText="1"/>
    </xf>
    <xf numFmtId="166" fontId="6" fillId="0" borderId="9" xfId="40" applyNumberFormat="1" applyAlignment="1">
      <alignment vertical="top"/>
    </xf>
    <xf numFmtId="167" fontId="0" fillId="0" borderId="0" xfId="0" applyNumberFormat="1" applyAlignment="1">
      <alignment vertical="top" wrapText="1"/>
    </xf>
    <xf numFmtId="0" fontId="0" fillId="0" borderId="0" xfId="0" applyAlignment="1">
      <alignment horizontal="justify" vertical="top" wrapText="1"/>
    </xf>
    <xf numFmtId="0" fontId="5" fillId="0" borderId="0" xfId="0" applyFont="1" applyBorder="1" applyAlignment="1">
      <alignment horizontal="justify" vertical="top"/>
    </xf>
    <xf numFmtId="0" fontId="6" fillId="0" borderId="9" xfId="40" applyFont="1" applyAlignment="1">
      <alignment horizontal="justify" vertical="top" wrapText="1"/>
    </xf>
    <xf numFmtId="0" fontId="5" fillId="0" borderId="0" xfId="0" applyFont="1" applyAlignment="1">
      <alignment horizontal="justify" vertical="top" wrapText="1"/>
    </xf>
    <xf numFmtId="0" fontId="6" fillId="0" borderId="9" xfId="40" applyFont="1" applyAlignment="1">
      <alignment horizontal="left" vertical="top"/>
    </xf>
    <xf numFmtId="0" fontId="13" fillId="0" borderId="0" xfId="0" applyFont="1" applyAlignment="1">
      <alignment horizontal="right"/>
    </xf>
    <xf numFmtId="166" fontId="13" fillId="0" borderId="0" xfId="0" applyNumberFormat="1" applyFont="1" applyAlignment="1">
      <alignment vertical="top" wrapText="1"/>
    </xf>
    <xf numFmtId="0" fontId="13" fillId="0" borderId="0" xfId="0" applyFont="1">
      <alignment horizontal="left" vertical="top" wrapText="1"/>
    </xf>
    <xf numFmtId="0" fontId="13" fillId="0" borderId="0" xfId="0" applyFont="1" applyAlignment="1">
      <alignment horizontal="center"/>
    </xf>
    <xf numFmtId="0" fontId="13" fillId="0" borderId="0" xfId="0" applyFont="1" applyAlignment="1">
      <alignment horizontal="justify" vertical="top" wrapText="1"/>
    </xf>
    <xf numFmtId="0" fontId="16" fillId="0" borderId="0" xfId="0" applyFont="1" applyAlignment="1">
      <alignment horizontal="center" vertical="top"/>
    </xf>
    <xf numFmtId="0" fontId="3" fillId="0" borderId="9" xfId="39" applyNumberFormat="1" applyFont="1" applyAlignment="1">
      <alignment horizontal="left" vertical="top" wrapText="1"/>
    </xf>
    <xf numFmtId="0" fontId="3" fillId="0" borderId="9" xfId="39" applyFont="1" applyAlignment="1">
      <alignment horizontal="right"/>
    </xf>
    <xf numFmtId="166" fontId="3" fillId="0" borderId="9" xfId="39" applyNumberFormat="1" applyFont="1" applyAlignment="1"/>
    <xf numFmtId="0" fontId="3" fillId="0" borderId="9" xfId="39" applyFont="1" applyAlignment="1">
      <alignment horizontal="center"/>
    </xf>
    <xf numFmtId="0" fontId="17" fillId="0" borderId="0" xfId="0" applyFont="1">
      <alignment horizontal="left" vertical="top" wrapText="1"/>
    </xf>
    <xf numFmtId="0" fontId="17" fillId="0" borderId="0" xfId="0" applyFont="1" applyAlignment="1"/>
    <xf numFmtId="0" fontId="18" fillId="0" borderId="0" xfId="0" applyFont="1" applyAlignment="1">
      <alignment horizontal="center" vertical="top"/>
    </xf>
    <xf numFmtId="0" fontId="7" fillId="0" borderId="0" xfId="0" applyNumberFormat="1" applyFont="1" applyAlignment="1">
      <alignment vertical="top"/>
    </xf>
    <xf numFmtId="0" fontId="6" fillId="0" borderId="0" xfId="0" applyFont="1" applyAlignment="1">
      <alignment horizontal="justify" vertical="top" wrapText="1"/>
    </xf>
    <xf numFmtId="0" fontId="7" fillId="0" borderId="0" xfId="0" applyFont="1" applyAlignment="1">
      <alignment horizontal="right"/>
    </xf>
    <xf numFmtId="166" fontId="7" fillId="0" borderId="0" xfId="0" applyNumberFormat="1" applyFont="1" applyAlignment="1">
      <alignment vertical="top" wrapText="1"/>
    </xf>
    <xf numFmtId="0" fontId="7" fillId="0" borderId="0" xfId="0" applyFont="1">
      <alignment horizontal="left" vertical="top" wrapText="1"/>
    </xf>
    <xf numFmtId="0" fontId="15" fillId="0" borderId="0" xfId="0" applyFont="1">
      <alignment horizontal="left" vertical="top" wrapText="1"/>
    </xf>
    <xf numFmtId="0" fontId="15" fillId="0" borderId="0" xfId="0" applyFont="1" applyAlignment="1"/>
    <xf numFmtId="0" fontId="11" fillId="0" borderId="0" xfId="0" applyNumberFormat="1" applyFont="1" applyAlignment="1">
      <alignment vertical="top"/>
    </xf>
    <xf numFmtId="0" fontId="3" fillId="0" borderId="9" xfId="39" applyFont="1" applyAlignment="1">
      <alignment horizontal="justify" vertical="top" wrapText="1"/>
    </xf>
    <xf numFmtId="0" fontId="11" fillId="0" borderId="0" xfId="0" applyFont="1">
      <alignment horizontal="left" vertical="top" wrapText="1"/>
    </xf>
    <xf numFmtId="9" fontId="3" fillId="0" borderId="9" xfId="39" applyNumberFormat="1" applyFont="1" applyAlignment="1"/>
    <xf numFmtId="0" fontId="11" fillId="0" borderId="0" xfId="0" applyFont="1" applyAlignment="1">
      <alignment horizontal="justify" vertical="top" wrapText="1"/>
    </xf>
    <xf numFmtId="0" fontId="11" fillId="0" borderId="0" xfId="0" applyFont="1" applyAlignment="1">
      <alignment horizontal="right"/>
    </xf>
    <xf numFmtId="166" fontId="11" fillId="0" borderId="0" xfId="0" applyNumberFormat="1" applyFont="1" applyAlignment="1">
      <alignment vertical="top" wrapText="1"/>
    </xf>
    <xf numFmtId="0" fontId="7" fillId="0" borderId="0" xfId="0" applyFont="1" applyAlignment="1">
      <alignment horizontal="justify" vertical="top"/>
    </xf>
    <xf numFmtId="49" fontId="7" fillId="0" borderId="0" xfId="0" applyNumberFormat="1" applyFont="1" applyAlignment="1">
      <alignment horizontal="justify" vertical="top" wrapText="1"/>
    </xf>
    <xf numFmtId="0" fontId="7" fillId="0" borderId="0" xfId="0" applyNumberFormat="1" applyFont="1" applyAlignment="1">
      <alignment horizontal="justify" vertical="top"/>
    </xf>
    <xf numFmtId="0" fontId="0" fillId="0" borderId="0" xfId="0" applyAlignment="1">
      <alignment horizontal="center" vertical="top" wrapText="1"/>
    </xf>
    <xf numFmtId="0" fontId="3" fillId="0" borderId="0" xfId="0" applyFont="1" applyAlignment="1">
      <alignment horizontal="center" vertical="top" wrapText="1"/>
    </xf>
    <xf numFmtId="0" fontId="0" fillId="0" borderId="0" xfId="0" applyAlignment="1">
      <alignment horizontal="center"/>
    </xf>
    <xf numFmtId="0" fontId="17" fillId="0" borderId="0" xfId="0" applyFont="1" applyAlignment="1">
      <alignment horizontal="center"/>
    </xf>
    <xf numFmtId="0" fontId="15" fillId="0" borderId="0" xfId="0" applyFont="1" applyAlignment="1">
      <alignment horizontal="center"/>
    </xf>
    <xf numFmtId="0" fontId="11" fillId="0" borderId="0" xfId="0" applyFont="1" applyAlignment="1">
      <alignment horizontal="center" vertical="top" wrapText="1"/>
    </xf>
    <xf numFmtId="0" fontId="7" fillId="0" borderId="0" xfId="0" applyFont="1" applyAlignment="1">
      <alignment horizontal="center" vertical="top" wrapText="1"/>
    </xf>
    <xf numFmtId="0" fontId="0" fillId="0" borderId="11" xfId="0" applyBorder="1" applyAlignment="1">
      <alignment horizontal="justify" vertical="top" wrapText="1"/>
    </xf>
    <xf numFmtId="0" fontId="0" fillId="0" borderId="11" xfId="0" applyBorder="1" applyAlignment="1">
      <alignment horizontal="right"/>
    </xf>
    <xf numFmtId="166" fontId="0" fillId="0" borderId="11" xfId="0" applyNumberFormat="1" applyBorder="1" applyAlignment="1">
      <alignment vertical="top" wrapText="1"/>
    </xf>
    <xf numFmtId="0" fontId="0" fillId="0" borderId="11" xfId="0" applyBorder="1">
      <alignment horizontal="left" vertical="top" wrapText="1"/>
    </xf>
    <xf numFmtId="166" fontId="13" fillId="0" borderId="11" xfId="0" applyNumberFormat="1" applyFont="1" applyBorder="1" applyAlignment="1">
      <alignment vertical="top" wrapText="1"/>
    </xf>
    <xf numFmtId="0" fontId="7" fillId="0" borderId="11" xfId="0" applyFont="1" applyBorder="1" applyAlignment="1">
      <alignment vertical="top" wrapText="1"/>
    </xf>
    <xf numFmtId="0" fontId="7" fillId="0" borderId="11" xfId="0" applyFont="1" applyBorder="1" applyAlignment="1">
      <alignment horizontal="justify" vertical="top"/>
    </xf>
    <xf numFmtId="49" fontId="7" fillId="0" borderId="11" xfId="0" applyNumberFormat="1" applyFont="1" applyBorder="1" applyAlignment="1">
      <alignment horizontal="right" vertical="top" wrapText="1"/>
    </xf>
    <xf numFmtId="0" fontId="13" fillId="0" borderId="11" xfId="0" applyFont="1" applyBorder="1" applyAlignment="1">
      <alignment horizontal="right"/>
    </xf>
    <xf numFmtId="0" fontId="13" fillId="0" borderId="11" xfId="0" applyFont="1" applyBorder="1">
      <alignment horizontal="left" vertical="top" wrapText="1"/>
    </xf>
    <xf numFmtId="0" fontId="7" fillId="0" borderId="0" xfId="0" applyFont="1" applyAlignment="1">
      <alignment horizontal="left" vertical="top" wrapText="1"/>
    </xf>
    <xf numFmtId="0" fontId="7" fillId="0" borderId="11" xfId="0" applyFont="1" applyBorder="1" applyAlignment="1">
      <alignment horizontal="right"/>
    </xf>
    <xf numFmtId="0" fontId="7" fillId="0" borderId="11" xfId="0" applyFont="1" applyBorder="1" applyAlignment="1">
      <alignment horizontal="justify" vertical="top" wrapText="1"/>
    </xf>
    <xf numFmtId="0" fontId="5" fillId="0" borderId="0" xfId="0" applyFont="1" applyBorder="1" applyAlignment="1"/>
    <xf numFmtId="0" fontId="7" fillId="0" borderId="0" xfId="0" applyFont="1" applyAlignment="1">
      <alignment vertical="top" wrapText="1"/>
    </xf>
    <xf numFmtId="0" fontId="0" fillId="0" borderId="0" xfId="0" applyAlignment="1">
      <alignment vertical="top" wrapText="1"/>
    </xf>
    <xf numFmtId="0" fontId="36" fillId="0" borderId="11" xfId="0" applyFont="1" applyBorder="1" applyAlignment="1">
      <alignment horizontal="justify" vertical="top" wrapText="1"/>
    </xf>
    <xf numFmtId="0" fontId="36" fillId="0" borderId="11" xfId="0" applyFont="1" applyBorder="1" applyAlignment="1">
      <alignment horizontal="right"/>
    </xf>
    <xf numFmtId="0" fontId="36" fillId="0" borderId="0" xfId="0" applyFont="1" applyAlignment="1">
      <alignment horizontal="justify" vertical="top" wrapText="1"/>
    </xf>
    <xf numFmtId="0" fontId="7" fillId="0" borderId="0" xfId="0" applyFont="1" applyAlignment="1">
      <alignment horizontal="justify" vertical="top" wrapText="1"/>
    </xf>
    <xf numFmtId="0" fontId="3" fillId="0" borderId="0" xfId="0" applyFont="1" applyAlignment="1">
      <alignment vertical="top" wrapText="1"/>
    </xf>
    <xf numFmtId="0" fontId="11" fillId="0" borderId="0" xfId="0" applyFont="1" applyAlignment="1">
      <alignment vertical="top" wrapText="1"/>
    </xf>
    <xf numFmtId="0" fontId="0" fillId="0" borderId="0" xfId="0" applyAlignment="1">
      <alignment vertical="top"/>
    </xf>
    <xf numFmtId="0" fontId="3" fillId="0" borderId="0" xfId="0" applyFont="1" applyAlignment="1">
      <alignment vertical="top"/>
    </xf>
    <xf numFmtId="0" fontId="7" fillId="0" borderId="0" xfId="0" applyFont="1" applyAlignment="1">
      <alignment vertical="top"/>
    </xf>
    <xf numFmtId="0" fontId="11" fillId="0" borderId="0" xfId="0" applyFont="1" applyAlignment="1">
      <alignment vertical="top"/>
    </xf>
    <xf numFmtId="0" fontId="40" fillId="0" borderId="0" xfId="0" applyFont="1" applyAlignment="1"/>
    <xf numFmtId="0" fontId="39" fillId="0" borderId="0" xfId="0" applyNumberFormat="1" applyFont="1" applyAlignment="1">
      <alignment horizontal="center"/>
    </xf>
    <xf numFmtId="0" fontId="5" fillId="0" borderId="9" xfId="39" applyAlignment="1"/>
    <xf numFmtId="0" fontId="5" fillId="0" borderId="9" xfId="39" applyAlignment="1">
      <alignment horizontal="left"/>
    </xf>
    <xf numFmtId="0" fontId="6" fillId="0" borderId="9" xfId="40" applyAlignment="1">
      <alignment horizontal="left"/>
    </xf>
    <xf numFmtId="0" fontId="5" fillId="0" borderId="12" xfId="39" applyBorder="1" applyAlignment="1">
      <alignment horizontal="left"/>
    </xf>
    <xf numFmtId="0" fontId="5" fillId="0" borderId="12" xfId="39" applyBorder="1" applyAlignment="1"/>
    <xf numFmtId="0" fontId="6" fillId="0" borderId="13" xfId="40" applyBorder="1" applyAlignment="1">
      <alignment horizontal="left"/>
    </xf>
    <xf numFmtId="0" fontId="6" fillId="0" borderId="13" xfId="40" applyBorder="1" applyAlignment="1"/>
    <xf numFmtId="0" fontId="0" fillId="0" borderId="0" xfId="0" applyAlignment="1">
      <alignment horizontal="center" vertical="top"/>
    </xf>
    <xf numFmtId="0" fontId="0" fillId="0" borderId="0" xfId="0" applyAlignment="1">
      <alignment horizontal="left" vertical="top" wrapText="1"/>
    </xf>
    <xf numFmtId="0" fontId="41" fillId="0" borderId="0" xfId="0" applyFont="1" applyAlignment="1">
      <alignment horizontal="center" vertical="top"/>
    </xf>
    <xf numFmtId="0" fontId="6" fillId="0" borderId="9" xfId="40" applyFill="1" applyAlignment="1">
      <alignment horizontal="left"/>
    </xf>
    <xf numFmtId="0" fontId="6" fillId="0" borderId="9" xfId="40" applyFill="1" applyAlignment="1"/>
    <xf numFmtId="0" fontId="42" fillId="0" borderId="0" xfId="0" applyFont="1" applyAlignment="1">
      <alignment horizontal="center" vertical="top"/>
    </xf>
    <xf numFmtId="0" fontId="43" fillId="0" borderId="0" xfId="0" applyFont="1" applyAlignment="1">
      <alignment horizontal="center" vertical="top"/>
    </xf>
    <xf numFmtId="9" fontId="0" fillId="0" borderId="0" xfId="0" applyNumberFormat="1" applyAlignment="1">
      <alignment vertical="top" wrapText="1"/>
    </xf>
    <xf numFmtId="0" fontId="2" fillId="0" borderId="0" xfId="0" applyFont="1" applyAlignment="1">
      <alignment horizontal="left" vertical="center" wrapText="1"/>
    </xf>
    <xf numFmtId="0" fontId="2" fillId="0" borderId="0" xfId="0" applyFont="1" applyAlignment="1">
      <alignment horizontal="left" vertical="center" wrapText="1" indent="2"/>
    </xf>
    <xf numFmtId="0" fontId="6" fillId="0" borderId="9" xfId="40" applyAlignment="1">
      <alignment horizontal="left" vertical="center" wrapText="1"/>
    </xf>
    <xf numFmtId="166" fontId="0" fillId="0" borderId="0" xfId="0" applyNumberFormat="1" applyAlignment="1">
      <alignment vertical="top"/>
    </xf>
    <xf numFmtId="167" fontId="0" fillId="0" borderId="0" xfId="0" applyNumberFormat="1" applyAlignment="1">
      <alignment vertical="top"/>
    </xf>
    <xf numFmtId="168" fontId="38" fillId="0" borderId="0" xfId="0" applyNumberFormat="1" applyFont="1" applyAlignment="1">
      <alignment horizontal="justify" vertical="top" wrapText="1"/>
    </xf>
    <xf numFmtId="0" fontId="0" fillId="0" borderId="14" xfId="0" applyNumberFormat="1" applyBorder="1" applyAlignment="1">
      <alignment vertical="top"/>
    </xf>
    <xf numFmtId="0" fontId="0" fillId="0" borderId="14" xfId="0" applyBorder="1" applyAlignment="1">
      <alignment horizontal="justify" vertical="top" wrapText="1"/>
    </xf>
    <xf numFmtId="0" fontId="0" fillId="0" borderId="14" xfId="0" applyBorder="1" applyAlignment="1">
      <alignment horizontal="right"/>
    </xf>
    <xf numFmtId="166" fontId="0" fillId="0" borderId="14" xfId="0" applyNumberFormat="1" applyBorder="1" applyAlignment="1">
      <alignment vertical="top" wrapText="1"/>
    </xf>
    <xf numFmtId="0" fontId="0" fillId="0" borderId="14" xfId="0" applyBorder="1" applyAlignment="1">
      <alignment horizontal="center"/>
    </xf>
    <xf numFmtId="167" fontId="0" fillId="0" borderId="14" xfId="0" applyNumberFormat="1" applyBorder="1" applyAlignment="1">
      <alignment vertical="top" wrapText="1"/>
    </xf>
    <xf numFmtId="0" fontId="11" fillId="0" borderId="0" xfId="0" applyFont="1" applyBorder="1" applyAlignment="1">
      <alignment horizontal="left"/>
    </xf>
    <xf numFmtId="0" fontId="2" fillId="0" borderId="0" xfId="0" applyFont="1" applyAlignment="1">
      <alignment horizontal="left" vertical="center" wrapText="1" indent="1"/>
    </xf>
    <xf numFmtId="0" fontId="6" fillId="0" borderId="9" xfId="40" applyAlignment="1">
      <alignment vertical="top" wrapText="1"/>
    </xf>
    <xf numFmtId="0" fontId="6" fillId="0" borderId="13" xfId="40" applyBorder="1" applyAlignment="1">
      <alignment vertical="top" wrapText="1"/>
    </xf>
    <xf numFmtId="0" fontId="47" fillId="0" borderId="0" xfId="0" applyFont="1" applyAlignment="1">
      <alignment horizontal="left" vertical="center" wrapText="1"/>
    </xf>
    <xf numFmtId="0" fontId="47" fillId="0" borderId="0" xfId="0" applyFont="1" applyAlignment="1">
      <alignment vertical="top" wrapText="1"/>
    </xf>
    <xf numFmtId="0" fontId="48" fillId="0" borderId="12" xfId="0" applyNumberFormat="1" applyFont="1" applyBorder="1" applyAlignment="1">
      <alignment vertical="top"/>
    </xf>
    <xf numFmtId="0" fontId="48" fillId="0" borderId="0" xfId="0" applyFont="1" applyAlignment="1">
      <alignment vertical="top" wrapText="1"/>
    </xf>
    <xf numFmtId="0" fontId="48" fillId="0" borderId="0" xfId="0" applyFont="1" applyAlignment="1">
      <alignment vertical="top"/>
    </xf>
    <xf numFmtId="166" fontId="48" fillId="0" borderId="0" xfId="0" applyNumberFormat="1" applyFont="1" applyAlignment="1">
      <alignment vertical="top" wrapText="1"/>
    </xf>
    <xf numFmtId="167" fontId="48" fillId="0" borderId="0" xfId="0" applyNumberFormat="1" applyFont="1" applyAlignment="1">
      <alignment vertical="top" wrapText="1"/>
    </xf>
    <xf numFmtId="0" fontId="44" fillId="0" borderId="0" xfId="0" applyFont="1" applyAlignment="1">
      <alignment horizontal="left" vertical="center" wrapText="1"/>
    </xf>
    <xf numFmtId="49" fontId="4" fillId="0" borderId="0" xfId="0" applyNumberFormat="1" applyFont="1" applyAlignment="1">
      <alignment vertical="top"/>
    </xf>
    <xf numFmtId="49" fontId="0" fillId="0" borderId="0" xfId="0" applyNumberFormat="1" applyAlignment="1">
      <alignment vertical="top" wrapText="1"/>
    </xf>
    <xf numFmtId="49" fontId="0" fillId="0" borderId="0" xfId="0" applyNumberFormat="1" applyAlignment="1">
      <alignment vertical="top"/>
    </xf>
    <xf numFmtId="49" fontId="48" fillId="0" borderId="12" xfId="0" applyNumberFormat="1" applyFont="1" applyBorder="1" applyAlignment="1">
      <alignment vertical="top"/>
    </xf>
    <xf numFmtId="49" fontId="48" fillId="0" borderId="0" xfId="0" applyNumberFormat="1" applyFont="1" applyAlignment="1">
      <alignment vertical="top" wrapText="1"/>
    </xf>
    <xf numFmtId="49" fontId="48" fillId="0" borderId="0" xfId="0" applyNumberFormat="1" applyFont="1" applyAlignment="1">
      <alignment vertical="top"/>
    </xf>
    <xf numFmtId="49" fontId="6" fillId="0" borderId="9" xfId="40" applyNumberForma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left" vertical="center" wrapText="1" indent="2"/>
    </xf>
    <xf numFmtId="49" fontId="0" fillId="0" borderId="0" xfId="0" applyNumberFormat="1">
      <alignment horizontal="left" vertical="top" wrapText="1"/>
    </xf>
    <xf numFmtId="49" fontId="44" fillId="0" borderId="0" xfId="0" applyNumberFormat="1" applyFont="1" applyAlignment="1">
      <alignment horizontal="left" vertical="center" wrapText="1"/>
    </xf>
    <xf numFmtId="49" fontId="2" fillId="0" borderId="0" xfId="0" applyNumberFormat="1" applyFont="1" applyAlignment="1">
      <alignment horizontal="left" vertical="center" wrapText="1" indent="1"/>
    </xf>
    <xf numFmtId="49" fontId="2" fillId="0" borderId="0" xfId="0" applyNumberFormat="1" applyFont="1" applyAlignment="1">
      <alignment horizontal="left" vertical="center" wrapText="1" indent="4"/>
    </xf>
    <xf numFmtId="0" fontId="55" fillId="0" borderId="0" xfId="0" applyNumberFormat="1" applyFont="1" applyAlignment="1">
      <alignment vertical="top"/>
    </xf>
    <xf numFmtId="49" fontId="55" fillId="0" borderId="0" xfId="0" applyNumberFormat="1" applyFont="1" applyAlignment="1">
      <alignment vertical="top"/>
    </xf>
    <xf numFmtId="49" fontId="53" fillId="0" borderId="0" xfId="0" applyNumberFormat="1" applyFont="1" applyAlignment="1">
      <alignment horizontal="left" vertical="center" wrapText="1"/>
    </xf>
    <xf numFmtId="0" fontId="7" fillId="0" borderId="0" xfId="0" applyFont="1" applyAlignment="1">
      <alignment horizontal="justify" vertical="top" wrapText="1"/>
    </xf>
    <xf numFmtId="0" fontId="7" fillId="0" borderId="0" xfId="0" applyFont="1" applyAlignment="1">
      <alignment horizontal="justify" vertical="top" wrapText="1"/>
    </xf>
    <xf numFmtId="0" fontId="7" fillId="0" borderId="0" xfId="0" applyFont="1" applyAlignment="1">
      <alignment horizontal="left" vertical="top" wrapText="1"/>
    </xf>
    <xf numFmtId="0" fontId="6" fillId="0" borderId="0" xfId="0" applyFont="1" applyAlignment="1">
      <alignment horizontal="center" vertical="top" wrapText="1"/>
    </xf>
    <xf numFmtId="0" fontId="11" fillId="0" borderId="0" xfId="0" applyFont="1" applyBorder="1" applyAlignment="1">
      <alignment horizontal="justify" vertical="top"/>
    </xf>
    <xf numFmtId="0" fontId="11" fillId="0" borderId="0" xfId="0" applyFont="1" applyBorder="1" applyAlignment="1" applyProtection="1">
      <alignment vertical="top" wrapText="1"/>
    </xf>
    <xf numFmtId="4" fontId="7" fillId="0" borderId="0" xfId="0" applyNumberFormat="1" applyFont="1" applyAlignment="1">
      <alignment horizontal="right" vertical="top" wrapText="1"/>
    </xf>
    <xf numFmtId="0" fontId="7" fillId="24" borderId="0" xfId="0" applyFont="1" applyFill="1" applyAlignment="1">
      <alignment horizontal="center" vertical="top" wrapText="1"/>
    </xf>
    <xf numFmtId="4" fontId="7" fillId="0" borderId="0" xfId="0" applyNumberFormat="1" applyFont="1" applyAlignment="1">
      <alignment horizontal="center" vertical="top" wrapText="1"/>
    </xf>
    <xf numFmtId="4" fontId="6" fillId="0" borderId="0" xfId="0" applyNumberFormat="1" applyFont="1" applyAlignment="1">
      <alignment horizontal="right" vertical="top" wrapText="1"/>
    </xf>
    <xf numFmtId="4" fontId="6" fillId="0" borderId="15" xfId="0" applyNumberFormat="1" applyFont="1" applyBorder="1" applyAlignment="1">
      <alignment horizontal="right" vertical="top" wrapText="1"/>
    </xf>
    <xf numFmtId="0" fontId="6" fillId="0" borderId="0" xfId="0" applyFont="1" applyAlignment="1">
      <alignment horizontal="justify" vertical="top"/>
    </xf>
    <xf numFmtId="49" fontId="0" fillId="0" borderId="0" xfId="0" applyNumberFormat="1" applyFont="1" applyAlignment="1" applyProtection="1">
      <alignment horizontal="center"/>
    </xf>
    <xf numFmtId="49" fontId="7" fillId="0" borderId="0" xfId="0" applyNumberFormat="1" applyFont="1" applyAlignment="1" applyProtection="1">
      <alignment horizontal="center"/>
    </xf>
    <xf numFmtId="2" fontId="7" fillId="0" borderId="0" xfId="0" applyNumberFormat="1" applyFont="1" applyAlignment="1">
      <alignment vertical="top" wrapText="1"/>
    </xf>
    <xf numFmtId="169" fontId="7" fillId="0" borderId="0" xfId="0" applyNumberFormat="1" applyFont="1" applyAlignment="1">
      <alignment horizontal="center" vertical="top" wrapText="1"/>
    </xf>
    <xf numFmtId="1" fontId="7" fillId="0" borderId="0" xfId="0" applyNumberFormat="1" applyFont="1" applyAlignment="1">
      <alignment horizontal="center" vertical="top" wrapText="1"/>
    </xf>
    <xf numFmtId="2" fontId="6" fillId="0" borderId="0" xfId="0" applyNumberFormat="1" applyFont="1" applyAlignment="1">
      <alignment horizontal="center" vertical="top" wrapText="1"/>
    </xf>
    <xf numFmtId="4" fontId="6" fillId="0" borderId="0" xfId="0" applyNumberFormat="1" applyFont="1" applyBorder="1" applyAlignment="1">
      <alignment horizontal="right" vertical="top" wrapText="1"/>
    </xf>
    <xf numFmtId="2" fontId="6" fillId="0" borderId="0" xfId="0" applyNumberFormat="1" applyFont="1" applyAlignment="1">
      <alignment vertical="top" wrapText="1"/>
    </xf>
    <xf numFmtId="0" fontId="6" fillId="0" borderId="9" xfId="40" applyAlignment="1">
      <alignment horizontal="center" vertical="top" wrapText="1"/>
    </xf>
    <xf numFmtId="0" fontId="6" fillId="0" borderId="9" xfId="40" applyAlignment="1">
      <alignment horizontal="left" vertical="top"/>
    </xf>
    <xf numFmtId="0" fontId="6" fillId="0" borderId="13" xfId="40" applyFill="1" applyBorder="1" applyAlignment="1">
      <alignment horizontal="left"/>
    </xf>
    <xf numFmtId="0" fontId="6" fillId="0" borderId="13" xfId="40" applyFill="1" applyBorder="1" applyAlignment="1"/>
    <xf numFmtId="0" fontId="5" fillId="0" borderId="9" xfId="39" applyAlignment="1">
      <alignment vertical="top" wrapText="1"/>
    </xf>
    <xf numFmtId="0" fontId="5" fillId="0" borderId="9" xfId="39" applyAlignment="1">
      <alignment horizontal="justify" vertical="top" wrapText="1"/>
    </xf>
    <xf numFmtId="0" fontId="6" fillId="0" borderId="9" xfId="40" applyAlignment="1">
      <alignment vertical="top"/>
    </xf>
    <xf numFmtId="0" fontId="6" fillId="0" borderId="9" xfId="40" applyAlignment="1">
      <alignment horizontal="justify" vertical="top" wrapText="1"/>
    </xf>
    <xf numFmtId="0" fontId="0" fillId="0" borderId="0" xfId="0">
      <alignment horizontal="left" vertical="top" wrapText="1"/>
    </xf>
    <xf numFmtId="0" fontId="56" fillId="0" borderId="11" xfId="0" applyFont="1" applyBorder="1" applyAlignment="1">
      <alignment horizontal="justify" vertical="top"/>
    </xf>
    <xf numFmtId="0" fontId="0" fillId="0" borderId="0" xfId="0" applyAlignment="1">
      <alignment horizontal="justify" vertical="top" wrapText="1"/>
    </xf>
    <xf numFmtId="170" fontId="0" fillId="0" borderId="0" xfId="0" applyNumberFormat="1" applyAlignment="1"/>
    <xf numFmtId="170" fontId="0" fillId="0" borderId="0" xfId="0" applyNumberFormat="1" applyAlignment="1">
      <alignment vertical="top" wrapText="1"/>
    </xf>
    <xf numFmtId="170" fontId="5" fillId="0" borderId="9" xfId="39" applyNumberFormat="1" applyAlignment="1">
      <alignment vertical="top" wrapText="1"/>
    </xf>
    <xf numFmtId="170" fontId="6" fillId="0" borderId="9" xfId="40" applyNumberFormat="1" applyAlignment="1">
      <alignment vertical="top"/>
    </xf>
    <xf numFmtId="170" fontId="7" fillId="0" borderId="11" xfId="0" applyNumberFormat="1" applyFont="1" applyBorder="1" applyAlignment="1">
      <alignment vertical="top" wrapText="1"/>
    </xf>
    <xf numFmtId="170" fontId="0" fillId="0" borderId="11" xfId="0" applyNumberFormat="1" applyBorder="1" applyAlignment="1">
      <alignment vertical="top" wrapText="1"/>
    </xf>
    <xf numFmtId="170" fontId="6" fillId="0" borderId="9" xfId="40" applyNumberFormat="1" applyAlignment="1"/>
    <xf numFmtId="170" fontId="14" fillId="0" borderId="0" xfId="0" applyNumberFormat="1" applyFont="1" applyAlignment="1">
      <alignment vertical="top" wrapText="1"/>
    </xf>
    <xf numFmtId="170" fontId="13" fillId="0" borderId="11" xfId="0" applyNumberFormat="1" applyFont="1" applyBorder="1" applyAlignment="1">
      <alignment vertical="top" wrapText="1"/>
    </xf>
    <xf numFmtId="170" fontId="13" fillId="0" borderId="0" xfId="0" applyNumberFormat="1" applyFont="1" applyAlignment="1">
      <alignment vertical="top" wrapText="1"/>
    </xf>
    <xf numFmtId="170" fontId="3" fillId="0" borderId="9" xfId="39" applyNumberFormat="1" applyFont="1" applyAlignment="1"/>
    <xf numFmtId="170" fontId="7" fillId="0" borderId="0" xfId="0" applyNumberFormat="1" applyFont="1" applyAlignment="1">
      <alignment vertical="top" wrapText="1"/>
    </xf>
    <xf numFmtId="170" fontId="6" fillId="0" borderId="9" xfId="40" applyNumberFormat="1" applyFont="1" applyAlignment="1">
      <alignment horizontal="left" vertical="top"/>
    </xf>
    <xf numFmtId="170" fontId="6" fillId="0" borderId="9" xfId="40" applyNumberFormat="1" applyFont="1" applyAlignment="1">
      <alignment vertical="top"/>
    </xf>
    <xf numFmtId="170" fontId="11" fillId="0" borderId="0" xfId="0" applyNumberFormat="1" applyFont="1" applyAlignment="1">
      <alignment vertical="top" wrapText="1"/>
    </xf>
    <xf numFmtId="0" fontId="0" fillId="0" borderId="0" xfId="0" applyAlignment="1">
      <alignment vertical="top" wrapText="1"/>
    </xf>
    <xf numFmtId="49" fontId="0" fillId="0" borderId="0" xfId="0" applyNumberFormat="1" applyAlignment="1">
      <alignment vertical="top" wrapText="1"/>
    </xf>
    <xf numFmtId="0" fontId="58" fillId="0" borderId="11" xfId="52" applyAlignment="1">
      <alignment vertical="top"/>
    </xf>
  </cellXfs>
  <cellStyles count="53">
    <cellStyle name="20% - Isticanje1" xfId="2" builtinId="30" hidden="1" customBuiltin="1"/>
    <cellStyle name="20% - Isticanje2" xfId="3" builtinId="34" hidden="1" customBuiltin="1"/>
    <cellStyle name="20% - Isticanje3" xfId="4" builtinId="38" hidden="1" customBuiltin="1"/>
    <cellStyle name="20% - Isticanje4" xfId="5" builtinId="42" hidden="1" customBuiltin="1"/>
    <cellStyle name="20% - Isticanje5" xfId="6" builtinId="46" hidden="1" customBuiltin="1"/>
    <cellStyle name="20% - Isticanje6" xfId="7" builtinId="50" hidden="1" customBuiltin="1"/>
    <cellStyle name="40% - Isticanje1" xfId="8" builtinId="31" hidden="1" customBuiltin="1"/>
    <cellStyle name="40% - Isticanje2" xfId="9" builtinId="35" hidden="1" customBuiltin="1"/>
    <cellStyle name="40% - Isticanje3" xfId="10" builtinId="39" hidden="1" customBuiltin="1"/>
    <cellStyle name="40% - Isticanje4" xfId="11" builtinId="43" hidden="1" customBuiltin="1"/>
    <cellStyle name="40% - Isticanje5" xfId="12" builtinId="47" hidden="1" customBuiltin="1"/>
    <cellStyle name="40% - Isticanje6" xfId="13" builtinId="51" hidden="1" customBuiltin="1"/>
    <cellStyle name="60% - Isticanje1" xfId="14" builtinId="32" hidden="1" customBuiltin="1"/>
    <cellStyle name="60% - Isticanje2" xfId="15" builtinId="36" hidden="1" customBuiltin="1"/>
    <cellStyle name="60% - Isticanje3" xfId="16" builtinId="40" hidden="1" customBuiltin="1"/>
    <cellStyle name="60% - Isticanje4" xfId="17" builtinId="44" hidden="1" customBuiltin="1"/>
    <cellStyle name="60% - Isticanje5" xfId="18" builtinId="48" hidden="1" customBuiltin="1"/>
    <cellStyle name="60% - Isticanje6" xfId="19" builtinId="52" hidden="1" customBuiltin="1"/>
    <cellStyle name="Bilješka" xfId="43" builtinId="10" hidden="1" customBuiltin="1"/>
    <cellStyle name="Dobro" xfId="31" builtinId="26" hidden="1" customBuiltin="1"/>
    <cellStyle name="Isticanje1" xfId="20" builtinId="29" hidden="1" customBuiltin="1"/>
    <cellStyle name="Isticanje2" xfId="21" builtinId="33" hidden="1" customBuiltin="1"/>
    <cellStyle name="Isticanje3" xfId="22" builtinId="37" hidden="1" customBuiltin="1"/>
    <cellStyle name="Isticanje4" xfId="23" builtinId="41" hidden="1" customBuiltin="1"/>
    <cellStyle name="Isticanje5" xfId="24" builtinId="45" hidden="1" customBuiltin="1"/>
    <cellStyle name="Isticanje6" xfId="25" builtinId="49" hidden="1" customBuiltin="1"/>
    <cellStyle name="Izlaz" xfId="44" builtinId="21" hidden="1" customBuiltin="1"/>
    <cellStyle name="Izračun" xfId="27" builtinId="22" hidden="1" customBuiltin="1"/>
    <cellStyle name="KOLIČINA" xfId="52"/>
    <cellStyle name="Loše" xfId="26" builtinId="27" hidden="1" customBuiltin="1"/>
    <cellStyle name="Naslov" xfId="45" builtinId="15" hidden="1" customBuiltin="1"/>
    <cellStyle name="Naslov 1" xfId="32" builtinId="16" hidden="1" customBuiltin="1"/>
    <cellStyle name="NASLOV 1" xfId="39"/>
    <cellStyle name="Naslov 2" xfId="33" builtinId="17" hidden="1" customBuiltin="1"/>
    <cellStyle name="NASLOV 2" xfId="40"/>
    <cellStyle name="Naslov 3" xfId="34" builtinId="18" hidden="1" customBuiltin="1"/>
    <cellStyle name="Naslov 4" xfId="35" builtinId="19" hidden="1" customBuiltin="1"/>
    <cellStyle name="Neutralno" xfId="42" builtinId="28" hidden="1" customBuiltin="1"/>
    <cellStyle name="Normalno" xfId="0" builtinId="0"/>
    <cellStyle name="OS" xfId="37"/>
    <cellStyle name="PODIJELI" xfId="41"/>
    <cellStyle name="Postotak" xfId="51" builtinId="5" hidden="1"/>
    <cellStyle name="Povezana ćelija" xfId="38" builtinId="24" hidden="1" customBuiltin="1"/>
    <cellStyle name="Provjera ćelije" xfId="28" builtinId="23" hidden="1" customBuiltin="1"/>
    <cellStyle name="Tekst objašnjenja" xfId="30" builtinId="53" hidden="1" customBuiltin="1"/>
    <cellStyle name="Tekst upozorenja" xfId="47" builtinId="11" hidden="1" customBuiltin="1"/>
    <cellStyle name="Ukupni zbroj" xfId="46" builtinId="25" hidden="1" customBuiltin="1"/>
    <cellStyle name="Unos" xfId="36" builtinId="20" hidden="1" customBuiltin="1"/>
    <cellStyle name="Valuta" xfId="49" builtinId="4" hidden="1"/>
    <cellStyle name="Valuta [0]" xfId="50" builtinId="7" hidden="1"/>
    <cellStyle name="Zarez" xfId="1" builtinId="3" hidden="1"/>
    <cellStyle name="Zarez [0]" xfId="48" builtinId="6" hidden="1"/>
    <cellStyle name="ŽS" xfId="29"/>
  </cellStyles>
  <dxfs count="4">
    <dxf>
      <alignment horizontal="general" vertical="bottom" textRotation="0" wrapText="0" indent="0" justifyLastLine="0" shrinkToFit="0" readingOrder="0"/>
    </dxf>
    <dxf>
      <alignment horizontal="left" vertical="bottom" textRotation="0" wrapText="0" indent="0" justifyLastLine="0" shrinkToFit="0" readingOrder="0"/>
    </dxf>
    <dxf>
      <border outline="0">
        <top style="medium">
          <color indexed="64"/>
        </top>
        <bottom style="medium">
          <color indexed="64"/>
        </bottom>
      </border>
    </dxf>
    <dxf>
      <border outline="0">
        <bottom style="medium">
          <color indexed="64"/>
        </bottom>
      </border>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85725</xdr:colOff>
      <xdr:row>0</xdr:row>
      <xdr:rowOff>0</xdr:rowOff>
    </xdr:from>
    <xdr:to>
      <xdr:col>7</xdr:col>
      <xdr:colOff>971550</xdr:colOff>
      <xdr:row>2</xdr:row>
      <xdr:rowOff>11430</xdr:rowOff>
    </xdr:to>
    <xdr:pic>
      <xdr:nvPicPr>
        <xdr:cNvPr id="2" name="Picture 1" descr="Logo_0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78805" y="0"/>
          <a:ext cx="8858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2</xdr:row>
      <xdr:rowOff>9525</xdr:rowOff>
    </xdr:from>
    <xdr:to>
      <xdr:col>7</xdr:col>
      <xdr:colOff>76200</xdr:colOff>
      <xdr:row>2</xdr:row>
      <xdr:rowOff>9525</xdr:rowOff>
    </xdr:to>
    <xdr:sp macro="" textlink="">
      <xdr:nvSpPr>
        <xdr:cNvPr id="3" name="Line 2"/>
        <xdr:cNvSpPr>
          <a:spLocks noChangeShapeType="1"/>
        </xdr:cNvSpPr>
      </xdr:nvSpPr>
      <xdr:spPr bwMode="auto">
        <a:xfrm flipH="1">
          <a:off x="266700" y="329565"/>
          <a:ext cx="5128260" cy="0"/>
        </a:xfrm>
        <a:prstGeom prst="line">
          <a:avLst/>
        </a:prstGeom>
        <a:noFill/>
        <a:ln w="9525">
          <a:solidFill>
            <a:srgbClr xmlns:mc="http://schemas.openxmlformats.org/markup-compatibility/2006" xmlns:a14="http://schemas.microsoft.com/office/drawing/2010/main" val="969696" mc:Ignorable="a14" a14:legacySpreadsheetColorIndex="55"/>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137160</xdr:colOff>
      <xdr:row>59</xdr:row>
      <xdr:rowOff>22860</xdr:rowOff>
    </xdr:from>
    <xdr:to>
      <xdr:col>7</xdr:col>
      <xdr:colOff>536580</xdr:colOff>
      <xdr:row>62</xdr:row>
      <xdr:rowOff>121920</xdr:rowOff>
    </xdr:to>
    <xdr:sp macro="" textlink="">
      <xdr:nvSpPr>
        <xdr:cNvPr id="25" name="TextBox 24"/>
        <xdr:cNvSpPr txBox="1"/>
      </xdr:nvSpPr>
      <xdr:spPr bwMode="auto">
        <a:xfrm>
          <a:off x="815340" y="9075420"/>
          <a:ext cx="5040000" cy="533400"/>
        </a:xfrm>
        <a:prstGeom prst="rect">
          <a:avLst/>
        </a:prstGeom>
        <a:solidFill>
          <a:sysClr val="window" lastClr="FFFFFF"/>
        </a:solidFill>
        <a:ln>
          <a:noFill/>
        </a:ln>
        <a:extLst/>
      </xdr:spPr>
      <xdr:txBody>
        <a:bodyPr vertOverflow="clip" horzOverflow="clip" wrap="square" lIns="27432" tIns="22860" rIns="0" bIns="0" rtlCol="0" anchor="ctr" upright="1"/>
        <a:lstStyle/>
        <a:p>
          <a:pPr marL="0" marR="0" indent="0" algn="ctr" defTabSz="914400" rtl="0" eaLnBrk="1" fontAlgn="auto" latinLnBrk="0" hangingPunct="1">
            <a:lnSpc>
              <a:spcPct val="100000"/>
            </a:lnSpc>
            <a:spcBef>
              <a:spcPts val="0"/>
            </a:spcBef>
            <a:spcAft>
              <a:spcPts val="0"/>
            </a:spcAft>
            <a:buClrTx/>
            <a:buSzTx/>
            <a:buFontTx/>
            <a:buNone/>
            <a:tabLst/>
            <a:defRPr/>
          </a:pPr>
          <a:r>
            <a:rPr lang="hr-HR" sz="700" i="0">
              <a:solidFill>
                <a:schemeClr val="bg1">
                  <a:lumMod val="50000"/>
                </a:schemeClr>
              </a:solidFill>
              <a:effectLst/>
              <a:latin typeface="Arial Narrow" pitchFamily="34" charset="0"/>
              <a:ea typeface="+mn-ea"/>
              <a:cs typeface="+mn-cs"/>
            </a:rPr>
            <a:t>cimaš arhitektura d.o.o. za nadzor i graditeljstvo  ::  sjedište: ciottina 16, 51000 rijeka, croatia</a:t>
          </a:r>
          <a:br>
            <a:rPr lang="hr-HR" sz="700" i="0">
              <a:solidFill>
                <a:schemeClr val="bg1">
                  <a:lumMod val="50000"/>
                </a:schemeClr>
              </a:solidFill>
              <a:effectLst/>
              <a:latin typeface="Arial Narrow" pitchFamily="34" charset="0"/>
              <a:ea typeface="+mn-ea"/>
              <a:cs typeface="+mn-cs"/>
            </a:rPr>
          </a:br>
          <a:r>
            <a:rPr lang="hr-HR" sz="700" i="0">
              <a:solidFill>
                <a:schemeClr val="bg1">
                  <a:lumMod val="50000"/>
                </a:schemeClr>
              </a:solidFill>
              <a:effectLst/>
              <a:latin typeface="Arial Narrow" pitchFamily="34" charset="0"/>
              <a:ea typeface="+mn-ea"/>
              <a:cs typeface="+mn-cs"/>
            </a:rPr>
            <a:t>t: +385 51 321 536  ::  f: +385 51 321 537  ::  e: info@cimasarh.hr  ::  w: www.cimasarh.hr</a:t>
          </a:r>
          <a:br>
            <a:rPr lang="hr-HR" sz="700" i="0">
              <a:solidFill>
                <a:schemeClr val="bg1">
                  <a:lumMod val="50000"/>
                </a:schemeClr>
              </a:solidFill>
              <a:effectLst/>
              <a:latin typeface="Arial Narrow" pitchFamily="34" charset="0"/>
              <a:ea typeface="+mn-ea"/>
              <a:cs typeface="+mn-cs"/>
            </a:rPr>
          </a:br>
          <a:r>
            <a:rPr lang="hr-HR" sz="700" i="0">
              <a:solidFill>
                <a:schemeClr val="bg1">
                  <a:lumMod val="50000"/>
                </a:schemeClr>
              </a:solidFill>
              <a:effectLst/>
              <a:latin typeface="Arial Narrow" pitchFamily="34" charset="0"/>
              <a:ea typeface="+mn-ea"/>
              <a:cs typeface="+mn-cs"/>
            </a:rPr>
            <a:t>čl. uprave: boris cimaš d.i.a.  ::  mjerodavni sud: trgovački sud u rijeci, MBS 040273659  ::  temeljni kapital: 20,000 kn uplaćen u cijelosti</a:t>
          </a:r>
          <a:br>
            <a:rPr lang="hr-HR" sz="700" i="0">
              <a:solidFill>
                <a:schemeClr val="bg1">
                  <a:lumMod val="50000"/>
                </a:schemeClr>
              </a:solidFill>
              <a:effectLst/>
              <a:latin typeface="Arial Narrow" pitchFamily="34" charset="0"/>
              <a:ea typeface="+mn-ea"/>
              <a:cs typeface="+mn-cs"/>
            </a:rPr>
          </a:br>
          <a:r>
            <a:rPr lang="hr-HR" sz="800" b="1" i="0">
              <a:solidFill>
                <a:schemeClr val="bg1">
                  <a:lumMod val="50000"/>
                </a:schemeClr>
              </a:solidFill>
              <a:effectLst/>
              <a:latin typeface="Arial Narrow" pitchFamily="34" charset="0"/>
              <a:ea typeface="+mn-ea"/>
              <a:cs typeface="+mn-cs"/>
            </a:rPr>
            <a:t>mb: 2778360  ::  oib: 73405276737  ::  swift: ZABAHR2X  ::  iban: HR4623600001102217623</a:t>
          </a:r>
          <a:br>
            <a:rPr lang="hr-HR" sz="800" b="1" i="0">
              <a:solidFill>
                <a:schemeClr val="bg1">
                  <a:lumMod val="50000"/>
                </a:schemeClr>
              </a:solidFill>
              <a:effectLst/>
              <a:latin typeface="Arial Narrow" pitchFamily="34" charset="0"/>
              <a:ea typeface="+mn-ea"/>
              <a:cs typeface="+mn-cs"/>
            </a:rPr>
          </a:br>
          <a:r>
            <a:rPr lang="hr-HR" sz="800" b="1" i="0">
              <a:solidFill>
                <a:schemeClr val="bg1">
                  <a:lumMod val="50000"/>
                </a:schemeClr>
              </a:solidFill>
              <a:effectLst/>
              <a:latin typeface="Arial Narrow" pitchFamily="34" charset="0"/>
              <a:ea typeface="+mn-ea"/>
              <a:cs typeface="+mn-cs"/>
            </a:rPr>
            <a:t> žiro račun: 2360000-1102217623, zagrebačka banka d.d.</a:t>
          </a:r>
          <a:endParaRPr lang="hr-HR" sz="800" b="1" i="1">
            <a:solidFill>
              <a:schemeClr val="bg1">
                <a:lumMod val="50000"/>
              </a:schemeClr>
            </a:solidFill>
            <a:effectLst/>
            <a:latin typeface="Arial Narrow" pitchFamily="34" charset="0"/>
            <a:ea typeface="+mn-ea"/>
            <a:cs typeface="+mn-cs"/>
          </a:endParaRPr>
        </a:p>
        <a:p>
          <a:pPr algn="ctr" rtl="0"/>
          <a:endParaRPr lang="hr-HR" sz="900" b="0" i="0" u="none" strike="noStrike" baseline="0">
            <a:solidFill>
              <a:schemeClr val="bg1">
                <a:lumMod val="50000"/>
              </a:schemeClr>
            </a:solidFill>
            <a:latin typeface="Arial Narrow" pitchFamily="34" charset="0"/>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4916805</xdr:colOff>
      <xdr:row>0</xdr:row>
      <xdr:rowOff>0</xdr:rowOff>
    </xdr:from>
    <xdr:to>
      <xdr:col>1</xdr:col>
      <xdr:colOff>5802153</xdr:colOff>
      <xdr:row>2</xdr:row>
      <xdr:rowOff>49201</xdr:rowOff>
    </xdr:to>
    <xdr:pic>
      <xdr:nvPicPr>
        <xdr:cNvPr id="4" name="Picture 1" descr="Logo_05"/>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076825" y="0"/>
          <a:ext cx="885348" cy="361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2</xdr:row>
      <xdr:rowOff>47625</xdr:rowOff>
    </xdr:from>
    <xdr:to>
      <xdr:col>1</xdr:col>
      <xdr:colOff>4937760</xdr:colOff>
      <xdr:row>2</xdr:row>
      <xdr:rowOff>47625</xdr:rowOff>
    </xdr:to>
    <xdr:sp macro="" textlink="">
      <xdr:nvSpPr>
        <xdr:cNvPr id="5" name="Line 2"/>
        <xdr:cNvSpPr>
          <a:spLocks noChangeShapeType="1"/>
        </xdr:cNvSpPr>
      </xdr:nvSpPr>
      <xdr:spPr bwMode="auto">
        <a:xfrm flipH="1">
          <a:off x="160020" y="360045"/>
          <a:ext cx="4937760" cy="0"/>
        </a:xfrm>
        <a:prstGeom prst="line">
          <a:avLst/>
        </a:prstGeom>
        <a:noFill/>
        <a:ln w="9525">
          <a:solidFill>
            <a:srgbClr xmlns:mc="http://schemas.openxmlformats.org/markup-compatibility/2006" xmlns:a14="http://schemas.microsoft.com/office/drawing/2010/main" val="969696" mc:Ignorable="a14" a14:legacySpreadsheetColorIndex="55"/>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4916805</xdr:colOff>
      <xdr:row>0</xdr:row>
      <xdr:rowOff>0</xdr:rowOff>
    </xdr:from>
    <xdr:to>
      <xdr:col>1</xdr:col>
      <xdr:colOff>5802153</xdr:colOff>
      <xdr:row>2</xdr:row>
      <xdr:rowOff>49201</xdr:rowOff>
    </xdr:to>
    <xdr:pic>
      <xdr:nvPicPr>
        <xdr:cNvPr id="2" name="Picture 1" descr="Logo_05"/>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076825" y="0"/>
          <a:ext cx="885348" cy="361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2</xdr:row>
      <xdr:rowOff>40005</xdr:rowOff>
    </xdr:from>
    <xdr:to>
      <xdr:col>1</xdr:col>
      <xdr:colOff>4937760</xdr:colOff>
      <xdr:row>2</xdr:row>
      <xdr:rowOff>40005</xdr:rowOff>
    </xdr:to>
    <xdr:sp macro="" textlink="">
      <xdr:nvSpPr>
        <xdr:cNvPr id="3" name="Line 2"/>
        <xdr:cNvSpPr>
          <a:spLocks noChangeShapeType="1"/>
        </xdr:cNvSpPr>
      </xdr:nvSpPr>
      <xdr:spPr bwMode="auto">
        <a:xfrm flipH="1">
          <a:off x="160020" y="352425"/>
          <a:ext cx="4937760" cy="0"/>
        </a:xfrm>
        <a:prstGeom prst="line">
          <a:avLst/>
        </a:prstGeom>
        <a:noFill/>
        <a:ln w="9525">
          <a:solidFill>
            <a:srgbClr xmlns:mc="http://schemas.openxmlformats.org/markup-compatibility/2006" xmlns:a14="http://schemas.microsoft.com/office/drawing/2010/main" val="969696" mc:Ignorable="a14" a14:legacySpreadsheetColorIndex="55"/>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85725</xdr:colOff>
      <xdr:row>0</xdr:row>
      <xdr:rowOff>0</xdr:rowOff>
    </xdr:from>
    <xdr:to>
      <xdr:col>9</xdr:col>
      <xdr:colOff>971550</xdr:colOff>
      <xdr:row>2</xdr:row>
      <xdr:rowOff>49530</xdr:rowOff>
    </xdr:to>
    <xdr:pic>
      <xdr:nvPicPr>
        <xdr:cNvPr id="21192" name="Picture 1" descr="Logo_0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8858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2</xdr:row>
      <xdr:rowOff>47625</xdr:rowOff>
    </xdr:from>
    <xdr:to>
      <xdr:col>9</xdr:col>
      <xdr:colOff>76200</xdr:colOff>
      <xdr:row>2</xdr:row>
      <xdr:rowOff>47625</xdr:rowOff>
    </xdr:to>
    <xdr:sp macro="" textlink="">
      <xdr:nvSpPr>
        <xdr:cNvPr id="21193" name="Line 2"/>
        <xdr:cNvSpPr>
          <a:spLocks noChangeShapeType="1"/>
        </xdr:cNvSpPr>
      </xdr:nvSpPr>
      <xdr:spPr bwMode="auto">
        <a:xfrm flipH="1">
          <a:off x="586740" y="360045"/>
          <a:ext cx="5128260" cy="0"/>
        </a:xfrm>
        <a:prstGeom prst="line">
          <a:avLst/>
        </a:prstGeom>
        <a:noFill/>
        <a:ln w="9525">
          <a:solidFill>
            <a:srgbClr xmlns:mc="http://schemas.openxmlformats.org/markup-compatibility/2006" xmlns:a14="http://schemas.microsoft.com/office/drawing/2010/main" val="969696" mc:Ignorable="a14" a14:legacySpreadsheetColorIndex="55"/>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80</xdr:row>
      <xdr:rowOff>125730</xdr:rowOff>
    </xdr:from>
    <xdr:to>
      <xdr:col>9</xdr:col>
      <xdr:colOff>906780</xdr:colOff>
      <xdr:row>108</xdr:row>
      <xdr:rowOff>60960</xdr:rowOff>
    </xdr:to>
    <xdr:sp macro="" textlink="">
      <xdr:nvSpPr>
        <xdr:cNvPr id="1030" name="Text Box 6"/>
        <xdr:cNvSpPr txBox="1">
          <a:spLocks noChangeArrowheads="1"/>
        </xdr:cNvSpPr>
      </xdr:nvSpPr>
      <xdr:spPr bwMode="auto">
        <a:xfrm>
          <a:off x="952500" y="26902410"/>
          <a:ext cx="5547360" cy="46291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hr-HR" sz="800" b="0" i="0" u="none" strike="noStrike" baseline="0">
              <a:solidFill>
                <a:srgbClr val="000000"/>
              </a:solidFill>
              <a:latin typeface="Arial"/>
              <a:cs typeface="Arial"/>
            </a:rPr>
            <a:t>OPĆI UVJETI I NAPOMENE ZA IZVOĐENJE OBRTNIČKIH RADOVA</a:t>
          </a:r>
        </a:p>
        <a:p>
          <a:pPr algn="l" rtl="0">
            <a:defRPr sz="1000"/>
          </a:pPr>
          <a:r>
            <a:rPr lang="hr-HR" sz="800" b="0" i="0" u="none" strike="noStrike" baseline="0">
              <a:solidFill>
                <a:srgbClr val="000000"/>
              </a:solidFill>
              <a:latin typeface="Arial"/>
              <a:cs typeface="Arial"/>
            </a:rPr>
            <a:t>Prilikom izvođenja radova se treba u svemu točno pridržavati ovih općih uvjeta osim ako u stavci troškovnika nije drukčije navedeno. U cijeni stavke treba uzeti u obzir: dobavu, transport, uskladištenje i ugradbu materijala, kako osnovnog tako i pomoćnog, te sve osnovne i pomoćne radnje i transporte na gradilištu, razne pomoćne konstrukcije - skele, radne podove, te njihovu izradu, montažu i demontažu. U cijenu stavke treba uzeti obvezno u obzir i sve troškove osiguranja uskladištenog materijala, sve do ugradbe ili primopredaje istog. </a:t>
          </a:r>
        </a:p>
        <a:p>
          <a:pPr algn="l" rtl="0">
            <a:defRPr sz="1000"/>
          </a:pPr>
          <a:r>
            <a:rPr lang="hr-HR" sz="800" b="0" i="0" u="none" strike="noStrike" baseline="0">
              <a:solidFill>
                <a:srgbClr val="000000"/>
              </a:solidFill>
              <a:latin typeface="Arial"/>
              <a:cs typeface="Arial"/>
            </a:rPr>
            <a:t>Prije izvođenja radova treba provjeriti kvalitetu svih materijala koji se ugrađuju i izvesti radove u skladu s detaljima izvedbe i opisom iz troškovnika. Prije izvođenja treba obvezno izvršiti izmjeru na licu mjesta. Eventualne promjene u detaljima ili materijalu treba izvoditelj dogovoriti s projektantom ili nadležnim nadzornim inženjerom.</a:t>
          </a:r>
        </a:p>
        <a:p>
          <a:pPr algn="l" rtl="0">
            <a:defRPr sz="1000"/>
          </a:pPr>
          <a:r>
            <a:rPr lang="hr-HR" sz="800" b="0" i="0" u="none" strike="noStrike" baseline="0">
              <a:solidFill>
                <a:srgbClr val="000000"/>
              </a:solidFill>
              <a:latin typeface="Arial"/>
              <a:cs typeface="Arial"/>
            </a:rPr>
            <a:t>Zabranjena je upotreba materijala (osnovnog ili pomoćnog) koji nije predviđen opisom, nacrtima i detaljima, osim ukoliko nije promjena dogovorena s projektantom ili nadležnim nadzornim inženjerom. Ukoliko izvoditelj ipak izvede radove  na neodgovarajući način ili od neodgovarajućih materijala, dužan je na svoj trošak izvesti iste radove tražene kvalitete i na opisan način, uz prethodno otklanjanje nekvalitetnih radova. </a:t>
          </a:r>
        </a:p>
        <a:p>
          <a:pPr algn="l" rtl="0">
            <a:defRPr sz="1000"/>
          </a:pPr>
          <a:r>
            <a:rPr lang="hr-HR" sz="800" b="0" i="0" u="none" strike="noStrike" baseline="0">
              <a:solidFill>
                <a:srgbClr val="000000"/>
              </a:solidFill>
              <a:latin typeface="Arial"/>
              <a:cs typeface="Arial"/>
            </a:rPr>
            <a:t>Ukoliko prije početka izvođenja radova izvoditelj ustanovi da je došlo do promjene uvjeta za izvođenje radova, dužan je o tome upozoriti nadzornog inženjera i dogovorno riješiti te zapisnički ustanoviti kvalitetu izvođenja radova.</a:t>
          </a:r>
        </a:p>
        <a:p>
          <a:pPr algn="l" rtl="0">
            <a:defRPr sz="1000"/>
          </a:pPr>
          <a:r>
            <a:rPr lang="hr-HR" sz="800" b="0" i="0" u="none" strike="noStrike" baseline="0">
              <a:solidFill>
                <a:srgbClr val="000000"/>
              </a:solidFill>
              <a:latin typeface="Arial"/>
              <a:cs typeface="Arial"/>
            </a:rPr>
            <a:t>Pri radu treba obavezno primjenjivati sve potrebne mjere zaštite na radu, naročito zaštite od požara. Ukoliko nadzorni inženjer uoči da se izvođač ne pridržava ovih pravila, može mu zabraniti daljnji rad dok ga ne organizira u skladu s pravilima.</a:t>
          </a:r>
        </a:p>
        <a:p>
          <a:pPr algn="l" rtl="0">
            <a:defRPr sz="1000"/>
          </a:pPr>
          <a:r>
            <a:rPr lang="hr-HR" sz="800" b="0" i="0" u="none" strike="noStrike" baseline="0">
              <a:solidFill>
                <a:srgbClr val="000000"/>
              </a:solidFill>
              <a:latin typeface="Arial"/>
              <a:cs typeface="Arial"/>
            </a:rPr>
            <a:t>Prilikom izvođenja radova, izvoditelj treba zaštititi sve susjedne plohe, dijelove konstrukcije i prethodno izvedene radove na prikladan način, a u skladu s pravilima zaštite na radu, tako da ne dođe do njihovog oštećenja. Troškove zaštite treba izvoditelj uračunati u jediničnu cijenu. Ukoliko ipak dođe do oštećenja prethodno izvedenih radova za koje je odgovoran izvoditelj ili njegov kooperant, dužan ih je o svom trošku dovesti u stanje prije oštećenja, ili naručiti iste radove kod drugog izvoditelja na svoj teret. Popravak treba izvesti u primarno određenom roku ili dogovorno. </a:t>
          </a:r>
        </a:p>
        <a:p>
          <a:pPr algn="l" rtl="0">
            <a:defRPr sz="1000"/>
          </a:pPr>
          <a:r>
            <a:rPr lang="hr-HR" sz="800" b="0" i="0" u="none" strike="noStrike" baseline="0">
              <a:solidFill>
                <a:srgbClr val="000000"/>
              </a:solidFill>
              <a:latin typeface="Arial"/>
              <a:cs typeface="Arial"/>
            </a:rPr>
            <a:t>Sav ugrađeni materijal mora odgovarati uvjetima iz opisa troškovnika i nacrta, te odgovarajućim normama ili tehničkim uvjetima za izvođenje istih radova, a ukoliko se to posebno traži opisom, i drugim propisima. </a:t>
          </a:r>
        </a:p>
        <a:p>
          <a:pPr algn="l" rtl="0">
            <a:defRPr sz="1000"/>
          </a:pPr>
          <a:r>
            <a:rPr lang="hr-HR" sz="800" b="0" i="0" u="none" strike="noStrike" baseline="0">
              <a:solidFill>
                <a:srgbClr val="000000"/>
              </a:solidFill>
              <a:latin typeface="Arial"/>
              <a:cs typeface="Arial"/>
            </a:rPr>
            <a:t>Izvoditelj treba kvalitetu ugrađenih materijala i stručnosti  radnika dokazati odgovarajućim atestima i uvjerenjima izdanim od strane za to ovlaštene institucije.</a:t>
          </a:r>
        </a:p>
        <a:p>
          <a:pPr algn="l" rtl="0">
            <a:defRPr sz="1000"/>
          </a:pPr>
          <a:r>
            <a:rPr lang="hr-HR" sz="800" b="0" i="0" u="none" strike="noStrike" baseline="0">
              <a:solidFill>
                <a:srgbClr val="000000"/>
              </a:solidFill>
              <a:latin typeface="Arial"/>
              <a:cs typeface="Arial"/>
            </a:rPr>
            <a:t>Po završetku izvedenih radova, ali i u toku radova, ukoliko je nužno zbog usklađivanja s drugim izvoditeljima, izvoditelj je dužan počistiti radni prostor i susjedne prostore, plohe i prethodno izvedene radove koje je svojim radom zaprljao, ili iste radove dogovoriti s drugim izvoditeljem, a sve na svoj trošak.</a:t>
          </a:r>
        </a:p>
        <a:p>
          <a:pPr algn="l" rtl="0">
            <a:defRPr sz="1000"/>
          </a:pPr>
          <a:r>
            <a:rPr lang="hr-HR" sz="800" b="0" i="0" u="none" strike="noStrike" baseline="0">
              <a:solidFill>
                <a:srgbClr val="000000"/>
              </a:solidFill>
              <a:latin typeface="Arial"/>
              <a:cs typeface="Arial"/>
            </a:rPr>
            <a:t>Izvoditelj je također dužan ukloniti sve zaštitne i pomoćne konstrukcije u roku koji je predviđen za izvođenje radova i na svoj trošak. Po završetku radova kvalitetu izvedenih radova treba izvoditelj ustanoviti zapisnički s nadležnim nadzornim inženjerom. Ukoliko se ustanovi da su radovi izvedeni nekvalitetno, izvoditelj je dužan iste ponovno izvesti u traženoj kvaliteti ili iste naručiti kod drugog izvoditelja, a sve u roku i na svoj trošak. </a:t>
          </a:r>
        </a:p>
        <a:p>
          <a:pPr algn="l" rtl="0">
            <a:defRPr sz="1000"/>
          </a:pPr>
          <a:r>
            <a:rPr lang="hr-HR" sz="800" b="0" i="0" u="none" strike="noStrike" baseline="0">
              <a:solidFill>
                <a:srgbClr val="000000"/>
              </a:solidFill>
              <a:latin typeface="Arial"/>
              <a:cs typeface="Arial"/>
            </a:rPr>
            <a:t>Osim navedenih općih uvjeta, za određene grupe radova vrijede posebnI uvjeti, kojih se zajedno s ovim uvjetima treba obavezno pridržavati u cjelini. Posebni uvjeti navedeni su u sklopu s odgovarajućim grupama radova.</a:t>
          </a:r>
        </a:p>
        <a:p>
          <a:pPr algn="l" rtl="0">
            <a:defRPr sz="1000"/>
          </a:pPr>
          <a:endParaRPr lang="hr-HR" sz="800" b="0" i="0" u="none" strike="noStrike" baseline="0">
            <a:solidFill>
              <a:srgbClr val="000000"/>
            </a:solidFill>
            <a:latin typeface="Arial"/>
            <a:cs typeface="Arial"/>
          </a:endParaRPr>
        </a:p>
      </xdr:txBody>
    </xdr:sp>
    <xdr:clientData/>
  </xdr:twoCellAnchor>
  <xdr:twoCellAnchor>
    <xdr:from>
      <xdr:col>4</xdr:col>
      <xdr:colOff>9525</xdr:colOff>
      <xdr:row>157</xdr:row>
      <xdr:rowOff>102871</xdr:rowOff>
    </xdr:from>
    <xdr:to>
      <xdr:col>9</xdr:col>
      <xdr:colOff>971577</xdr:colOff>
      <xdr:row>163</xdr:row>
      <xdr:rowOff>152401</xdr:rowOff>
    </xdr:to>
    <xdr:sp macro="" textlink="">
      <xdr:nvSpPr>
        <xdr:cNvPr id="1053" name="Text Box 29"/>
        <xdr:cNvSpPr txBox="1">
          <a:spLocks noChangeArrowheads="1"/>
        </xdr:cNvSpPr>
      </xdr:nvSpPr>
      <xdr:spPr bwMode="auto">
        <a:xfrm>
          <a:off x="962025" y="110051851"/>
          <a:ext cx="5602632" cy="105537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hr-HR" sz="800" b="0" i="0" u="none" strike="noStrike" baseline="0">
              <a:solidFill>
                <a:srgbClr val="000000"/>
              </a:solidFill>
              <a:latin typeface="Arial"/>
              <a:cs typeface="Arial"/>
            </a:rPr>
            <a:t>Bravarski radovi u smislu ovog troškovnika odnose se na sve kvake i brave, na postojećim vratima, kao i olive, poluolive i druge elemente zatvaranja na prozorima.</a:t>
          </a:r>
        </a:p>
        <a:p>
          <a:pPr algn="l" rtl="0">
            <a:defRPr sz="1000"/>
          </a:pPr>
          <a:r>
            <a:rPr lang="hr-HR" sz="800" b="0" i="0" u="none" strike="noStrike" baseline="0">
              <a:solidFill>
                <a:srgbClr val="000000"/>
              </a:solidFill>
              <a:latin typeface="Arial"/>
              <a:cs typeface="Arial"/>
            </a:rPr>
            <a:t>Servis kvake i brave obuhvaća pregled, te popravak (ili zamjenu) kompletnog mehanizma otvaranja, zatvaranja i zaključavanja vrata do njegove potpune funkcionalnosti.</a:t>
          </a:r>
        </a:p>
        <a:p>
          <a:pPr algn="l" rtl="0">
            <a:defRPr sz="1000"/>
          </a:pPr>
          <a:r>
            <a:rPr lang="hr-HR" sz="800" b="0" i="0" u="none" strike="noStrike" baseline="0">
              <a:solidFill>
                <a:srgbClr val="000000"/>
              </a:solidFill>
              <a:latin typeface="Arial"/>
              <a:cs typeface="Arial"/>
            </a:rPr>
            <a:t>Servis okova obuhvaća pregled, te popravak (ili zamjenu) kompletnog mehanizma otvaranja i zatvaranja prozora do njegove potpune funkcionalnosti.</a:t>
          </a:r>
        </a:p>
        <a:p>
          <a:pPr algn="l" rtl="0">
            <a:defRPr sz="1000"/>
          </a:pPr>
          <a:r>
            <a:rPr lang="hr-HR" sz="800" b="0" i="0" u="none" strike="noStrike" baseline="0">
              <a:solidFill>
                <a:srgbClr val="000000"/>
              </a:solidFill>
              <a:latin typeface="Arial"/>
              <a:cs typeface="Arial"/>
            </a:rPr>
            <a:t>Stolarska pripomoć obuhvaćena je u stolarskim radovima.</a:t>
          </a:r>
        </a:p>
      </xdr:txBody>
    </xdr:sp>
    <xdr:clientData/>
  </xdr:twoCellAnchor>
  <xdr:twoCellAnchor editAs="oneCell">
    <xdr:from>
      <xdr:col>4</xdr:col>
      <xdr:colOff>1</xdr:colOff>
      <xdr:row>3</xdr:row>
      <xdr:rowOff>15241</xdr:rowOff>
    </xdr:from>
    <xdr:to>
      <xdr:col>9</xdr:col>
      <xdr:colOff>899161</xdr:colOff>
      <xdr:row>10</xdr:row>
      <xdr:rowOff>30480</xdr:rowOff>
    </xdr:to>
    <xdr:sp macro="" textlink="">
      <xdr:nvSpPr>
        <xdr:cNvPr id="27" name="Text Box 1"/>
        <xdr:cNvSpPr txBox="1">
          <a:spLocks noChangeArrowheads="1"/>
        </xdr:cNvSpPr>
      </xdr:nvSpPr>
      <xdr:spPr bwMode="auto">
        <a:xfrm>
          <a:off x="998221" y="472441"/>
          <a:ext cx="5539740" cy="1028699"/>
        </a:xfrm>
        <a:prstGeom prst="rect">
          <a:avLst/>
        </a:prstGeom>
        <a:solidFill>
          <a:srgbClr val="FFFFFF"/>
        </a:solidFill>
        <a:ln>
          <a:noFill/>
        </a:ln>
        <a:extLst/>
      </xdr:spPr>
      <xdr:txBody>
        <a:bodyPr vertOverflow="clip" wrap="square" lIns="27432" tIns="22860" rIns="27432" bIns="0" anchor="t" upright="1"/>
        <a:lstStyle/>
        <a:p>
          <a:pPr marL="0" indent="0"/>
          <a:r>
            <a:rPr lang="hr-HR" sz="800" b="0" i="0" u="none" strike="noStrike" baseline="0">
              <a:solidFill>
                <a:srgbClr val="000000"/>
              </a:solidFill>
              <a:latin typeface="Arial"/>
              <a:ea typeface="+mn-ea"/>
              <a:cs typeface="Arial"/>
            </a:rPr>
            <a:t>NAPOMENE:</a:t>
          </a:r>
        </a:p>
        <a:p>
          <a:pPr marL="0" indent="0"/>
          <a:r>
            <a:rPr lang="hr-HR" sz="800" b="0" i="0" u="none" strike="noStrike" baseline="0">
              <a:solidFill>
                <a:srgbClr val="000000"/>
              </a:solidFill>
              <a:latin typeface="Arial"/>
              <a:ea typeface="+mn-ea"/>
              <a:cs typeface="Arial"/>
            </a:rPr>
            <a:t>Sastavni dio ovog Troškovnika su </a:t>
          </a:r>
          <a:r>
            <a:rPr lang="hr-HR" sz="800" b="1" i="0" u="none" strike="noStrike" baseline="0">
              <a:solidFill>
                <a:srgbClr val="000000"/>
              </a:solidFill>
              <a:latin typeface="Arial"/>
              <a:ea typeface="+mn-ea"/>
              <a:cs typeface="Arial"/>
            </a:rPr>
            <a:t>Opći tehnički uvjeti </a:t>
          </a:r>
          <a:r>
            <a:rPr lang="hr-HR" sz="800" b="0" i="0" u="none" strike="noStrike" baseline="0">
              <a:solidFill>
                <a:srgbClr val="000000"/>
              </a:solidFill>
              <a:latin typeface="Arial"/>
              <a:ea typeface="+mn-ea"/>
              <a:cs typeface="Arial"/>
            </a:rPr>
            <a:t>i </a:t>
          </a:r>
          <a:r>
            <a:rPr lang="hr-HR" sz="800" b="1" i="0" u="none" strike="noStrike" baseline="0">
              <a:solidFill>
                <a:srgbClr val="000000"/>
              </a:solidFill>
              <a:latin typeface="Arial"/>
              <a:ea typeface="+mn-ea"/>
              <a:cs typeface="Arial"/>
            </a:rPr>
            <a:t>Tehnički uvjeti po vrstama radova</a:t>
          </a:r>
          <a:r>
            <a:rPr lang="hr-HR" sz="800" b="0" i="0" u="none" strike="noStrike" baseline="0">
              <a:solidFill>
                <a:srgbClr val="000000"/>
              </a:solidFill>
              <a:latin typeface="Arial"/>
              <a:ea typeface="+mn-ea"/>
              <a:cs typeface="Arial"/>
            </a:rPr>
            <a:t>, te se kao takvi primjenjuju kod ugovaranja radova.</a:t>
          </a:r>
        </a:p>
        <a:p>
          <a:pPr marL="0" indent="0"/>
          <a:r>
            <a:rPr lang="hr-HR" sz="800" b="0" i="0" u="none" strike="noStrike" baseline="0">
              <a:solidFill>
                <a:srgbClr val="000000"/>
              </a:solidFill>
              <a:latin typeface="Arial"/>
              <a:ea typeface="+mn-ea"/>
              <a:cs typeface="Arial"/>
            </a:rPr>
            <a:t>Svaka vrsta radova može sadržavati i posebne uvjete. Ukoliko radovi nisu definirani posebnim uvjetima, primjenjuju se Tehnički uvjeti za pojedinu vrstu radova i Opći tehnički uvjeti, odnosno važeći zakoni, podzakonski akti, tehnički propisi i norme.</a:t>
          </a:r>
        </a:p>
        <a:p>
          <a:pPr marL="0" indent="0"/>
          <a:r>
            <a:rPr lang="hr-HR" sz="800" b="0" i="0" u="none" strike="noStrike" baseline="0">
              <a:solidFill>
                <a:srgbClr val="000000"/>
              </a:solidFill>
              <a:latin typeface="Arial"/>
              <a:ea typeface="+mn-ea"/>
              <a:cs typeface="Arial"/>
            </a:rPr>
            <a:t>Šifriranje radova ne mora nužno sadržavati brojeve u nizu, budući da se pojedini radovi ne moraju izvoditi u predmetnom projektu.</a:t>
          </a:r>
        </a:p>
        <a:p>
          <a:pPr marL="0" indent="0"/>
          <a:endParaRPr lang="hr-HR" sz="800" b="0" i="0" u="none" strike="noStrike" baseline="0">
            <a:solidFill>
              <a:srgbClr val="000000"/>
            </a:solidFill>
            <a:latin typeface="Arial"/>
            <a:ea typeface="+mn-ea"/>
            <a:cs typeface="Arial"/>
          </a:endParaRPr>
        </a:p>
        <a:p>
          <a:pPr marL="0" indent="0"/>
          <a:r>
            <a:rPr lang="hr-HR" sz="800" b="0" i="0" u="none" strike="noStrike" baseline="0">
              <a:solidFill>
                <a:srgbClr val="000000"/>
              </a:solidFill>
              <a:latin typeface="Arial"/>
              <a:ea typeface="+mn-ea"/>
              <a:cs typeface="Arial"/>
            </a:rPr>
            <a:t> </a:t>
          </a:r>
        </a:p>
      </xdr:txBody>
    </xdr:sp>
    <xdr:clientData/>
  </xdr:twoCellAnchor>
  <xdr:twoCellAnchor>
    <xdr:from>
      <xdr:col>4</xdr:col>
      <xdr:colOff>0</xdr:colOff>
      <xdr:row>230</xdr:row>
      <xdr:rowOff>0</xdr:rowOff>
    </xdr:from>
    <xdr:to>
      <xdr:col>9</xdr:col>
      <xdr:colOff>962052</xdr:colOff>
      <xdr:row>231</xdr:row>
      <xdr:rowOff>38100</xdr:rowOff>
    </xdr:to>
    <xdr:sp macro="" textlink="">
      <xdr:nvSpPr>
        <xdr:cNvPr id="22" name="Text Box 29"/>
        <xdr:cNvSpPr txBox="1">
          <a:spLocks noChangeArrowheads="1"/>
        </xdr:cNvSpPr>
      </xdr:nvSpPr>
      <xdr:spPr bwMode="auto">
        <a:xfrm>
          <a:off x="952500" y="85679280"/>
          <a:ext cx="5602632" cy="18288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hr-HR" sz="800" b="0" i="0" u="none" strike="noStrike" baseline="0">
              <a:solidFill>
                <a:srgbClr val="000000"/>
              </a:solidFill>
              <a:latin typeface="Arial"/>
              <a:cs typeface="Arial"/>
            </a:rPr>
            <a:t>U svim stavkama računati s postojećom svijetlom visinom etaže 3,42 m i prilagoditi jedinične cijene stavki. </a:t>
          </a:r>
        </a:p>
      </xdr:txBody>
    </xdr:sp>
    <xdr:clientData/>
  </xdr:twoCellAnchor>
  <xdr:twoCellAnchor>
    <xdr:from>
      <xdr:col>4</xdr:col>
      <xdr:colOff>0</xdr:colOff>
      <xdr:row>336</xdr:row>
      <xdr:rowOff>60960</xdr:rowOff>
    </xdr:from>
    <xdr:to>
      <xdr:col>9</xdr:col>
      <xdr:colOff>962052</xdr:colOff>
      <xdr:row>350</xdr:row>
      <xdr:rowOff>0</xdr:rowOff>
    </xdr:to>
    <xdr:sp macro="" textlink="">
      <xdr:nvSpPr>
        <xdr:cNvPr id="14" name="Text Box 29"/>
        <xdr:cNvSpPr txBox="1">
          <a:spLocks noChangeArrowheads="1"/>
        </xdr:cNvSpPr>
      </xdr:nvSpPr>
      <xdr:spPr bwMode="auto">
        <a:xfrm>
          <a:off x="998220" y="107228640"/>
          <a:ext cx="5602632" cy="196596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lvl="0" indent="0" algn="l" rtl="0">
            <a:defRPr sz="1000"/>
          </a:pPr>
          <a:r>
            <a:rPr lang="hr-HR" sz="800" b="0" i="0" u="none" strike="noStrike" baseline="0">
              <a:solidFill>
                <a:srgbClr val="000000"/>
              </a:solidFill>
              <a:latin typeface="Arial"/>
              <a:ea typeface="+mn-ea"/>
              <a:cs typeface="Arial"/>
            </a:rPr>
            <a:t>Iskazane količine po stavkama obračunate su na sljedeći način:</a:t>
          </a:r>
        </a:p>
        <a:p>
          <a:pPr marL="0" lvl="0" indent="0" algn="l" rtl="0">
            <a:defRPr sz="1000"/>
          </a:pPr>
          <a:endParaRPr lang="hr-HR" sz="800" b="0" i="0" u="none" strike="noStrike" baseline="0">
            <a:solidFill>
              <a:srgbClr val="000000"/>
            </a:solidFill>
            <a:latin typeface="Arial"/>
            <a:ea typeface="+mn-ea"/>
            <a:cs typeface="Arial"/>
          </a:endParaRPr>
        </a:p>
        <a:p>
          <a:pPr marL="0" lvl="0" indent="0" algn="l" rtl="0">
            <a:defRPr sz="1000"/>
          </a:pPr>
          <a:r>
            <a:rPr lang="hr-HR" sz="800" b="0" i="0" u="none" strike="noStrike" baseline="0">
              <a:solidFill>
                <a:srgbClr val="000000"/>
              </a:solidFill>
              <a:latin typeface="Arial"/>
              <a:ea typeface="+mn-ea"/>
              <a:cs typeface="Arial"/>
            </a:rPr>
            <a:t>Z</a:t>
          </a:r>
          <a:r>
            <a:rPr lang="en-US" sz="800" b="0" i="0" u="none" strike="noStrike" baseline="0">
              <a:solidFill>
                <a:srgbClr val="000000"/>
              </a:solidFill>
              <a:latin typeface="Arial"/>
              <a:ea typeface="+mn-ea"/>
              <a:cs typeface="Arial"/>
            </a:rPr>
            <a:t>idovi </a:t>
          </a:r>
          <a:r>
            <a:rPr lang="hr-HR" sz="800" b="0" i="0" u="none" strike="noStrike" baseline="0">
              <a:solidFill>
                <a:srgbClr val="000000"/>
              </a:solidFill>
              <a:latin typeface="Arial"/>
              <a:ea typeface="+mn-ea"/>
              <a:cs typeface="Arial"/>
            </a:rPr>
            <a:t>su</a:t>
          </a:r>
          <a:r>
            <a:rPr lang="en-US" sz="800" b="0" i="0" u="none" strike="noStrike" baseline="0">
              <a:solidFill>
                <a:srgbClr val="000000"/>
              </a:solidFill>
              <a:latin typeface="Arial"/>
              <a:ea typeface="+mn-ea"/>
              <a:cs typeface="Arial"/>
            </a:rPr>
            <a:t> obračuna</a:t>
          </a:r>
          <a:r>
            <a:rPr lang="hr-HR" sz="800" b="0" i="0" u="none" strike="noStrike" baseline="0">
              <a:solidFill>
                <a:srgbClr val="000000"/>
              </a:solidFill>
              <a:latin typeface="Arial"/>
              <a:ea typeface="+mn-ea"/>
              <a:cs typeface="Arial"/>
            </a:rPr>
            <a:t>ti</a:t>
          </a:r>
          <a:r>
            <a:rPr lang="en-US" sz="800" b="0" i="0" u="none" strike="noStrike" baseline="0">
              <a:solidFill>
                <a:srgbClr val="000000"/>
              </a:solidFill>
              <a:latin typeface="Arial"/>
              <a:ea typeface="+mn-ea"/>
              <a:cs typeface="Arial"/>
            </a:rPr>
            <a:t> po površini na način</a:t>
          </a:r>
          <a:r>
            <a:rPr lang="hr-HR" sz="800" b="0" i="0" u="none" strike="noStrike" baseline="0">
              <a:solidFill>
                <a:srgbClr val="000000"/>
              </a:solidFill>
              <a:latin typeface="Arial"/>
              <a:ea typeface="+mn-ea"/>
              <a:cs typeface="Arial"/>
            </a:rPr>
            <a:t> da se </a:t>
          </a:r>
          <a:r>
            <a:rPr lang="en-US" sz="800" b="0" i="0" u="none" strike="noStrike" baseline="0">
              <a:solidFill>
                <a:srgbClr val="000000"/>
              </a:solidFill>
              <a:latin typeface="Arial"/>
              <a:ea typeface="+mn-ea"/>
              <a:cs typeface="Arial"/>
            </a:rPr>
            <a:t>otvori manji od 3 m</a:t>
          </a:r>
          <a:r>
            <a:rPr lang="en-US" sz="800" b="0" i="0" u="none" strike="noStrike" baseline="30000">
              <a:solidFill>
                <a:srgbClr val="000000"/>
              </a:solidFill>
              <a:latin typeface="Arial"/>
              <a:ea typeface="+mn-ea"/>
              <a:cs typeface="Arial"/>
            </a:rPr>
            <a:t>2</a:t>
          </a:r>
          <a:r>
            <a:rPr lang="en-US" sz="800" b="0" i="0" u="none" strike="noStrike" baseline="0">
              <a:solidFill>
                <a:srgbClr val="000000"/>
              </a:solidFill>
              <a:latin typeface="Arial"/>
              <a:ea typeface="+mn-ea"/>
              <a:cs typeface="Arial"/>
            </a:rPr>
            <a:t> ne odbijaju i špalete se ne obračunavaju dodatno,</a:t>
          </a:r>
          <a:r>
            <a:rPr lang="hr-HR" sz="800" b="0" i="0" u="none" strike="noStrike" baseline="0">
              <a:solidFill>
                <a:srgbClr val="000000"/>
              </a:solidFill>
              <a:latin typeface="Arial"/>
              <a:ea typeface="+mn-ea"/>
              <a:cs typeface="Arial"/>
            </a:rPr>
            <a:t> a za</a:t>
          </a:r>
        </a:p>
        <a:p>
          <a:pPr marL="0" lvl="0" indent="0" algn="l" rtl="0">
            <a:defRPr sz="1000"/>
          </a:pPr>
          <a:r>
            <a:rPr lang="en-US" sz="800" b="0" i="0" u="none" strike="noStrike" baseline="0">
              <a:solidFill>
                <a:srgbClr val="000000"/>
              </a:solidFill>
              <a:latin typeface="Arial"/>
              <a:ea typeface="+mn-ea"/>
              <a:cs typeface="Arial"/>
            </a:rPr>
            <a:t>otvo</a:t>
          </a:r>
          <a:r>
            <a:rPr lang="hr-HR" sz="800" b="0" i="0" u="none" strike="noStrike" baseline="0">
              <a:solidFill>
                <a:srgbClr val="000000"/>
              </a:solidFill>
              <a:latin typeface="Arial"/>
              <a:ea typeface="+mn-ea"/>
              <a:cs typeface="Arial"/>
            </a:rPr>
            <a:t>re</a:t>
          </a:r>
          <a:r>
            <a:rPr lang="en-US" sz="800" b="0" i="0" u="none" strike="noStrike" baseline="0">
              <a:solidFill>
                <a:srgbClr val="000000"/>
              </a:solidFill>
              <a:latin typeface="Arial"/>
              <a:ea typeface="+mn-ea"/>
              <a:cs typeface="Arial"/>
            </a:rPr>
            <a:t> ve</a:t>
          </a:r>
          <a:r>
            <a:rPr lang="hr-HR" sz="800" b="0" i="0" u="none" strike="noStrike" baseline="0">
              <a:solidFill>
                <a:srgbClr val="000000"/>
              </a:solidFill>
              <a:latin typeface="Arial"/>
              <a:ea typeface="+mn-ea"/>
              <a:cs typeface="Arial"/>
            </a:rPr>
            <a:t>će</a:t>
          </a:r>
          <a:r>
            <a:rPr lang="en-US" sz="800" b="0" i="0" u="none" strike="noStrike" baseline="0">
              <a:solidFill>
                <a:srgbClr val="000000"/>
              </a:solidFill>
              <a:latin typeface="Arial"/>
              <a:ea typeface="+mn-ea"/>
              <a:cs typeface="Arial"/>
            </a:rPr>
            <a:t> od 3 m</a:t>
          </a:r>
          <a:r>
            <a:rPr lang="en-US" sz="800" b="0" i="0" u="none" strike="noStrike" baseline="30000">
              <a:solidFill>
                <a:srgbClr val="000000"/>
              </a:solidFill>
              <a:latin typeface="Arial"/>
              <a:ea typeface="+mn-ea"/>
              <a:cs typeface="Arial"/>
            </a:rPr>
            <a:t>2</a:t>
          </a:r>
          <a:r>
            <a:rPr lang="en-US" sz="800" b="0" i="0" u="none" strike="noStrike" baseline="0">
              <a:solidFill>
                <a:srgbClr val="000000"/>
              </a:solidFill>
              <a:latin typeface="Arial"/>
              <a:ea typeface="+mn-ea"/>
              <a:cs typeface="Arial"/>
            </a:rPr>
            <a:t> odbija se višak preko 3 m</a:t>
          </a:r>
          <a:r>
            <a:rPr lang="en-US" sz="800" b="0" i="0" u="none" strike="noStrike" baseline="30000">
              <a:solidFill>
                <a:srgbClr val="000000"/>
              </a:solidFill>
              <a:latin typeface="Arial"/>
              <a:ea typeface="+mn-ea"/>
              <a:cs typeface="Arial"/>
            </a:rPr>
            <a:t>2</a:t>
          </a:r>
          <a:r>
            <a:rPr lang="en-US" sz="800" b="0" i="0" u="none" strike="noStrike" baseline="0">
              <a:solidFill>
                <a:srgbClr val="000000"/>
              </a:solidFill>
              <a:latin typeface="Arial"/>
              <a:ea typeface="+mn-ea"/>
              <a:cs typeface="Arial"/>
            </a:rPr>
            <a:t>, a špalete veće od 15 cm dodaju se kvadraturi</a:t>
          </a:r>
          <a:r>
            <a:rPr lang="hr-HR" sz="800" b="0" i="0" u="none" strike="noStrike" baseline="0">
              <a:solidFill>
                <a:srgbClr val="000000"/>
              </a:solidFill>
              <a:latin typeface="Arial"/>
              <a:ea typeface="+mn-ea"/>
              <a:cs typeface="Arial"/>
            </a:rPr>
            <a:t>.</a:t>
          </a:r>
        </a:p>
        <a:p>
          <a:pPr marL="0" lvl="0" indent="0" algn="l" rtl="0">
            <a:defRPr sz="1000"/>
          </a:pPr>
          <a:endParaRPr lang="hr-HR" sz="800" b="0" i="0" u="none" strike="noStrike" baseline="0">
            <a:solidFill>
              <a:srgbClr val="000000"/>
            </a:solidFill>
            <a:latin typeface="Arial"/>
            <a:ea typeface="+mn-ea"/>
            <a:cs typeface="Arial"/>
          </a:endParaRPr>
        </a:p>
        <a:p>
          <a:pPr marL="0" lvl="0" indent="0" algn="l" rtl="0">
            <a:defRPr sz="1000"/>
          </a:pPr>
          <a:r>
            <a:rPr lang="hr-HR" sz="800" b="0" i="0" u="none" strike="noStrike" baseline="0">
              <a:solidFill>
                <a:srgbClr val="000000"/>
              </a:solidFill>
              <a:latin typeface="Arial"/>
              <a:ea typeface="+mn-ea"/>
              <a:cs typeface="Arial"/>
            </a:rPr>
            <a:t>S</a:t>
          </a:r>
          <a:r>
            <a:rPr lang="en-US" sz="800" b="0" i="0" u="none" strike="noStrike" baseline="0">
              <a:solidFill>
                <a:srgbClr val="000000"/>
              </a:solidFill>
              <a:latin typeface="Arial"/>
              <a:ea typeface="+mn-ea"/>
              <a:cs typeface="Arial"/>
            </a:rPr>
            <a:t>tolarija/bravarija </a:t>
          </a:r>
          <a:r>
            <a:rPr lang="hr-HR" sz="800" b="0" i="0" u="none" strike="noStrike" baseline="0">
              <a:solidFill>
                <a:srgbClr val="000000"/>
              </a:solidFill>
              <a:latin typeface="Arial"/>
              <a:ea typeface="+mn-ea"/>
              <a:cs typeface="Arial"/>
            </a:rPr>
            <a:t>je</a:t>
          </a:r>
          <a:r>
            <a:rPr lang="en-US" sz="800" b="0" i="0" u="none" strike="noStrike" baseline="0">
              <a:solidFill>
                <a:srgbClr val="000000"/>
              </a:solidFill>
              <a:latin typeface="Arial"/>
              <a:ea typeface="+mn-ea"/>
              <a:cs typeface="Arial"/>
            </a:rPr>
            <a:t> obračuna</a:t>
          </a:r>
          <a:r>
            <a:rPr lang="hr-HR" sz="800" b="0" i="0" u="none" strike="noStrike" baseline="0">
              <a:solidFill>
                <a:srgbClr val="000000"/>
              </a:solidFill>
              <a:latin typeface="Arial"/>
              <a:ea typeface="+mn-ea"/>
              <a:cs typeface="Arial"/>
            </a:rPr>
            <a:t>ta</a:t>
          </a:r>
          <a:r>
            <a:rPr lang="en-US" sz="800" b="0" i="0" u="none" strike="noStrike" baseline="0">
              <a:solidFill>
                <a:srgbClr val="000000"/>
              </a:solidFill>
              <a:latin typeface="Arial"/>
              <a:ea typeface="+mn-ea"/>
              <a:cs typeface="Arial"/>
            </a:rPr>
            <a:t> po površini izraženoj u m2 na način:</a:t>
          </a:r>
          <a:endParaRPr lang="hr-HR" sz="800" b="0" i="0" u="none" strike="noStrike" baseline="0">
            <a:solidFill>
              <a:srgbClr val="000000"/>
            </a:solidFill>
            <a:latin typeface="Arial"/>
            <a:ea typeface="+mn-ea"/>
            <a:cs typeface="Arial"/>
          </a:endParaRPr>
        </a:p>
        <a:p>
          <a:pPr marL="457200" lvl="1" indent="0" algn="l" rtl="0">
            <a:defRPr sz="1000"/>
          </a:pPr>
          <a:r>
            <a:rPr lang="hr-HR" sz="800" b="0" i="0" u="none" strike="noStrike" baseline="0">
              <a:solidFill>
                <a:srgbClr val="000000"/>
              </a:solidFill>
              <a:latin typeface="Arial"/>
              <a:ea typeface="+mn-ea"/>
              <a:cs typeface="Arial"/>
            </a:rPr>
            <a:t>- </a:t>
          </a:r>
          <a:r>
            <a:rPr lang="en-US" sz="800" b="0" i="0" u="none" strike="noStrike" baseline="0">
              <a:solidFill>
                <a:srgbClr val="000000"/>
              </a:solidFill>
              <a:latin typeface="Arial"/>
              <a:ea typeface="+mn-ea"/>
              <a:cs typeface="Arial"/>
            </a:rPr>
            <a:t>pune površine otvora i opšava </a:t>
          </a:r>
          <a:r>
            <a:rPr lang="hr-HR" sz="800" b="0" i="0" u="none" strike="noStrike" baseline="0">
              <a:solidFill>
                <a:srgbClr val="000000"/>
              </a:solidFill>
              <a:latin typeface="Arial"/>
              <a:ea typeface="+mn-ea"/>
              <a:cs typeface="Arial"/>
            </a:rPr>
            <a:t>(</a:t>
          </a:r>
          <a:r>
            <a:rPr lang="en-US" sz="800" b="0" i="0" u="none" strike="noStrike" baseline="0">
              <a:solidFill>
                <a:srgbClr val="000000"/>
              </a:solidFill>
              <a:latin typeface="Arial"/>
              <a:ea typeface="+mn-ea"/>
              <a:cs typeface="Arial"/>
            </a:rPr>
            <a:t>bez odbijanja površine stakla) množeno koeficijentima:</a:t>
          </a:r>
          <a:endParaRPr lang="hr-HR" sz="800" b="0" i="0" u="none" strike="noStrike" baseline="0">
            <a:solidFill>
              <a:srgbClr val="000000"/>
            </a:solidFill>
            <a:latin typeface="Arial"/>
            <a:ea typeface="+mn-ea"/>
            <a:cs typeface="Arial"/>
          </a:endParaRPr>
        </a:p>
        <a:p>
          <a:pPr marL="914400" lvl="2" indent="0" algn="l" rtl="0">
            <a:defRPr sz="1000"/>
          </a:pPr>
          <a:r>
            <a:rPr lang="en-US" sz="800" b="0" i="0" u="none" strike="noStrike" baseline="0">
              <a:solidFill>
                <a:srgbClr val="000000"/>
              </a:solidFill>
              <a:latin typeface="Arial"/>
              <a:ea typeface="+mn-ea"/>
              <a:cs typeface="Arial"/>
            </a:rPr>
            <a:t>2,90 = dvostruki prozor (bez prečki, sa kutijom za roletu i opšavom),</a:t>
          </a:r>
          <a:endParaRPr lang="hr-HR" sz="800" b="0" i="0" u="none" strike="noStrike" baseline="0">
            <a:solidFill>
              <a:srgbClr val="000000"/>
            </a:solidFill>
            <a:latin typeface="Arial"/>
            <a:ea typeface="+mn-ea"/>
            <a:cs typeface="Arial"/>
          </a:endParaRPr>
        </a:p>
        <a:p>
          <a:pPr marL="914400" lvl="2" indent="0" algn="l" rtl="0">
            <a:defRPr sz="1000"/>
          </a:pPr>
          <a:r>
            <a:rPr lang="en-US" sz="800" b="0" i="0" u="none" strike="noStrike" baseline="0">
              <a:solidFill>
                <a:srgbClr val="000000"/>
              </a:solidFill>
              <a:latin typeface="Arial"/>
              <a:ea typeface="+mn-ea"/>
              <a:cs typeface="Arial"/>
            </a:rPr>
            <a:t>1,45 = kod jednostrukih prozora bez opšava,</a:t>
          </a:r>
          <a:endParaRPr lang="hr-HR" sz="800" b="0" i="0" u="none" strike="noStrike" baseline="0">
            <a:solidFill>
              <a:srgbClr val="000000"/>
            </a:solidFill>
            <a:latin typeface="Arial"/>
            <a:ea typeface="+mn-ea"/>
            <a:cs typeface="Arial"/>
          </a:endParaRPr>
        </a:p>
        <a:p>
          <a:pPr marL="914400" lvl="2" indent="0" algn="l" rtl="0">
            <a:defRPr sz="1000"/>
          </a:pPr>
          <a:r>
            <a:rPr lang="en-US" sz="800" b="0" i="0" u="none" strike="noStrike" baseline="0">
              <a:solidFill>
                <a:srgbClr val="000000"/>
              </a:solidFill>
              <a:latin typeface="Arial"/>
              <a:ea typeface="+mn-ea"/>
              <a:cs typeface="Arial"/>
            </a:rPr>
            <a:t>1,60 = kod jednostrukih prozora sa opšavom,</a:t>
          </a:r>
          <a:endParaRPr lang="hr-HR" sz="800" b="0" i="0" u="none" strike="noStrike" baseline="0">
            <a:solidFill>
              <a:srgbClr val="000000"/>
            </a:solidFill>
            <a:latin typeface="Arial"/>
            <a:ea typeface="+mn-ea"/>
            <a:cs typeface="Arial"/>
          </a:endParaRPr>
        </a:p>
        <a:p>
          <a:pPr marL="914400" lvl="2" indent="0" algn="l" rtl="0">
            <a:defRPr sz="1000"/>
          </a:pPr>
          <a:r>
            <a:rPr lang="en-US" sz="800" b="0" i="0" u="none" strike="noStrike" baseline="0">
              <a:solidFill>
                <a:srgbClr val="000000"/>
              </a:solidFill>
              <a:latin typeface="Arial"/>
              <a:ea typeface="+mn-ea"/>
              <a:cs typeface="Arial"/>
            </a:rPr>
            <a:t>dodatno 5% kvadrature prozora za svaku prečku, kod dvostrukih prozora posebno za vanjske, a posebno za unutrašnje prozore</a:t>
          </a:r>
          <a:endParaRPr lang="hr-HR" sz="800" b="0" i="0" u="none" strike="noStrike" baseline="0">
            <a:solidFill>
              <a:srgbClr val="000000"/>
            </a:solidFill>
            <a:latin typeface="Arial"/>
            <a:ea typeface="+mn-ea"/>
            <a:cs typeface="Arial"/>
          </a:endParaRPr>
        </a:p>
        <a:p>
          <a:pPr marL="457200" lvl="1" indent="0" algn="l" rtl="0">
            <a:defRPr sz="1000"/>
          </a:pPr>
          <a:r>
            <a:rPr lang="hr-HR" sz="800" b="0" i="0" u="none" strike="noStrike" baseline="0">
              <a:solidFill>
                <a:srgbClr val="000000"/>
              </a:solidFill>
              <a:latin typeface="Arial"/>
              <a:ea typeface="+mn-ea"/>
              <a:cs typeface="Arial"/>
            </a:rPr>
            <a:t>- </a:t>
          </a:r>
          <a:r>
            <a:rPr lang="en-US" sz="800" b="0" i="0" u="none" strike="noStrike" baseline="0">
              <a:solidFill>
                <a:srgbClr val="000000"/>
              </a:solidFill>
              <a:latin typeface="Arial"/>
              <a:ea typeface="+mn-ea"/>
              <a:cs typeface="Arial"/>
            </a:rPr>
            <a:t>puna vrata s dovratnikom - uzima se dvostruka površina, mjereno od vanjskog ruba opšavnih letvi,</a:t>
          </a:r>
          <a:endParaRPr lang="hr-HR" sz="800" b="0" i="0" u="none" strike="noStrike" baseline="0">
            <a:solidFill>
              <a:srgbClr val="000000"/>
            </a:solidFill>
            <a:latin typeface="Arial"/>
            <a:ea typeface="+mn-ea"/>
            <a:cs typeface="Arial"/>
          </a:endParaRPr>
        </a:p>
        <a:p>
          <a:pPr marL="457200" lvl="1" indent="0" algn="l" rtl="0">
            <a:defRPr sz="1000"/>
          </a:pPr>
          <a:r>
            <a:rPr lang="hr-HR" sz="800" b="0" i="0" u="none" strike="noStrike" baseline="0">
              <a:solidFill>
                <a:srgbClr val="000000"/>
              </a:solidFill>
              <a:latin typeface="Arial"/>
              <a:ea typeface="+mn-ea"/>
              <a:cs typeface="Arial"/>
            </a:rPr>
            <a:t>- </a:t>
          </a:r>
          <a:r>
            <a:rPr lang="en-US" sz="800" b="0" i="0" u="none" strike="noStrike" baseline="0">
              <a:solidFill>
                <a:srgbClr val="000000"/>
              </a:solidFill>
              <a:latin typeface="Arial"/>
              <a:ea typeface="+mn-ea"/>
              <a:cs typeface="Arial"/>
            </a:rPr>
            <a:t>puna vrata s opšavom špaleta obračunava se dvostruka površina,</a:t>
          </a:r>
          <a:endParaRPr lang="hr-HR" sz="800" b="0" i="0" u="none" strike="noStrike" baseline="0">
            <a:solidFill>
              <a:srgbClr val="000000"/>
            </a:solidFill>
            <a:latin typeface="Arial"/>
            <a:ea typeface="+mn-ea"/>
            <a:cs typeface="Arial"/>
          </a:endParaRPr>
        </a:p>
        <a:p>
          <a:pPr marL="457200" lvl="1" indent="0" algn="l" rtl="0">
            <a:defRPr sz="1000"/>
          </a:pPr>
          <a:r>
            <a:rPr lang="hr-HR" sz="800" b="0" i="0" u="none" strike="noStrike" baseline="0">
              <a:solidFill>
                <a:srgbClr val="000000"/>
              </a:solidFill>
              <a:latin typeface="Arial"/>
              <a:ea typeface="+mn-ea"/>
              <a:cs typeface="Arial"/>
            </a:rPr>
            <a:t>- </a:t>
          </a:r>
          <a:r>
            <a:rPr lang="en-US" sz="800" b="0" i="0" u="none" strike="noStrike" baseline="0">
              <a:solidFill>
                <a:srgbClr val="000000"/>
              </a:solidFill>
              <a:latin typeface="Arial"/>
              <a:ea typeface="+mn-ea"/>
              <a:cs typeface="Arial"/>
            </a:rPr>
            <a:t>tradicionalna stolarija - površina se uvećava za profilacije</a:t>
          </a:r>
          <a:r>
            <a:rPr lang="hr-HR" sz="800" b="0" i="0" u="none" strike="noStrike" baseline="0">
              <a:solidFill>
                <a:srgbClr val="000000"/>
              </a:solidFill>
              <a:latin typeface="Arial"/>
              <a:ea typeface="+mn-ea"/>
              <a:cs typeface="Arial"/>
            </a:rPr>
            <a:t> </a:t>
          </a:r>
          <a:r>
            <a:rPr lang="en-US" sz="800" b="0" i="0" u="none" strike="noStrike" baseline="0">
              <a:solidFill>
                <a:srgbClr val="000000"/>
              </a:solidFill>
              <a:latin typeface="Arial"/>
              <a:ea typeface="+mn-ea"/>
              <a:cs typeface="Arial"/>
            </a:rPr>
            <a:t>s faktorom 1,7.</a:t>
          </a:r>
          <a:endParaRPr lang="hr-HR" sz="800" b="0" i="0" u="none" strike="noStrike" baseline="0">
            <a:solidFill>
              <a:srgbClr val="000000"/>
            </a:solidFill>
            <a:latin typeface="Arial"/>
            <a:ea typeface="+mn-ea"/>
            <a:cs typeface="Arial"/>
          </a:endParaRPr>
        </a:p>
        <a:p>
          <a:pPr marL="457200" lvl="1" indent="0" algn="l" rtl="0">
            <a:defRPr sz="1000"/>
          </a:pPr>
          <a:r>
            <a:rPr lang="hr-HR" sz="800" b="0" i="0" u="none" strike="noStrike" baseline="0">
              <a:solidFill>
                <a:srgbClr val="000000"/>
              </a:solidFill>
              <a:latin typeface="Arial"/>
              <a:ea typeface="+mn-ea"/>
              <a:cs typeface="Arial"/>
            </a:rPr>
            <a:t>- prozorske klupčice, parapeti, kutije za rolete, okviri, opšavi i sl. po površini izraženoj u m2</a:t>
          </a:r>
        </a:p>
      </xdr:txBody>
    </xdr:sp>
    <xdr:clientData/>
  </xdr:twoCellAnchor>
  <xdr:twoCellAnchor>
    <xdr:from>
      <xdr:col>4</xdr:col>
      <xdr:colOff>0</xdr:colOff>
      <xdr:row>465</xdr:row>
      <xdr:rowOff>91440</xdr:rowOff>
    </xdr:from>
    <xdr:to>
      <xdr:col>9</xdr:col>
      <xdr:colOff>962052</xdr:colOff>
      <xdr:row>475</xdr:row>
      <xdr:rowOff>0</xdr:rowOff>
    </xdr:to>
    <xdr:sp macro="" textlink="">
      <xdr:nvSpPr>
        <xdr:cNvPr id="15" name="Text Box 29"/>
        <xdr:cNvSpPr txBox="1">
          <a:spLocks noChangeArrowheads="1"/>
        </xdr:cNvSpPr>
      </xdr:nvSpPr>
      <xdr:spPr bwMode="auto">
        <a:xfrm>
          <a:off x="998220" y="139453620"/>
          <a:ext cx="5602632" cy="163068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lvl="0" indent="0" algn="l" rtl="0">
            <a:defRPr sz="1000"/>
          </a:pPr>
          <a:r>
            <a:rPr lang="hr-HR" sz="800" b="0" i="0" u="none" strike="noStrike" baseline="0">
              <a:solidFill>
                <a:srgbClr val="000000"/>
              </a:solidFill>
              <a:latin typeface="Arial"/>
              <a:ea typeface="+mn-ea"/>
              <a:cs typeface="Arial"/>
            </a:rPr>
            <a:t>Troškovnik je sastavni dio tehničke dokumentacije (projekta) kojim su definirane pojedinosti izvedbe instalacija. Pri izvedbi radova obavezno je pridržavati se općih i posebnih uvjeta izvođenja:</a:t>
          </a:r>
        </a:p>
        <a:p>
          <a:pPr marL="457200" lvl="1" indent="0" algn="l" rtl="0">
            <a:defRPr sz="1000"/>
          </a:pPr>
          <a:r>
            <a:rPr lang="hr-HR" sz="800" b="0" i="0" u="none" strike="noStrike" baseline="0">
              <a:solidFill>
                <a:srgbClr val="000000"/>
              </a:solidFill>
              <a:latin typeface="Arial"/>
              <a:ea typeface="+mn-ea"/>
              <a:cs typeface="Arial"/>
            </a:rPr>
            <a:t>a/ Svi fazonski komadi, kao što su koljena, "T" komadi, redukcije, holenderi, nipli, ne pojavljuju se kao posebne stavke, već su obračunate u m' postavljenog cjevovoda.</a:t>
          </a:r>
        </a:p>
        <a:p>
          <a:pPr marL="457200" lvl="1" indent="0" algn="l" rtl="0">
            <a:defRPr sz="1000"/>
          </a:pPr>
          <a:r>
            <a:rPr lang="hr-HR" sz="800" b="0" i="0" u="none" strike="noStrike" baseline="0">
              <a:solidFill>
                <a:srgbClr val="000000"/>
              </a:solidFill>
              <a:latin typeface="Arial"/>
              <a:ea typeface="+mn-ea"/>
              <a:cs typeface="Arial"/>
            </a:rPr>
            <a:t>b/ Posebno se ne obračunava izolacija cijevi, bilo da su iste postavljene u zemlji ili zidovima, već je izolacija u potrebnoj debljini obuhvaćena u jediničnoj cijeni položenog cjevovoda određenog profila.</a:t>
          </a:r>
        </a:p>
        <a:p>
          <a:pPr marL="457200" lvl="1" indent="0" algn="l" rtl="0">
            <a:defRPr sz="1000"/>
          </a:pPr>
          <a:r>
            <a:rPr lang="hr-HR" sz="800" b="0" i="0" u="none" strike="noStrike" baseline="0">
              <a:solidFill>
                <a:srgbClr val="000000"/>
              </a:solidFill>
              <a:latin typeface="Arial"/>
              <a:ea typeface="+mn-ea"/>
              <a:cs typeface="Arial"/>
            </a:rPr>
            <a:t>c/ Kod svih kroz nosive zidove, ploče ..., prije ugradnje cijevi potrebno je u centralnom dijelu presjeka staviti dvije gumene brtve.</a:t>
          </a:r>
        </a:p>
        <a:p>
          <a:pPr marL="0" lvl="0" indent="0" algn="l" rtl="0">
            <a:defRPr sz="1000"/>
          </a:pPr>
          <a:r>
            <a:rPr lang="hr-HR" sz="800" b="0" i="0" u="none" strike="noStrike" baseline="0">
              <a:solidFill>
                <a:srgbClr val="000000"/>
              </a:solidFill>
              <a:latin typeface="Arial"/>
              <a:ea typeface="+mn-ea"/>
              <a:cs typeface="Arial"/>
            </a:rPr>
            <a:t>Izvođač je dužan osigurat održivu uporabu i zaštitu voda te  planirati/provesti mjere ublažavanja kako bi se osiguralo da ne dođe do značajnih učinaka na vodne resurse.</a:t>
          </a:r>
          <a:br>
            <a:rPr lang="hr-HR" sz="800" b="0" i="0" u="none" strike="noStrike" baseline="0">
              <a:solidFill>
                <a:srgbClr val="000000"/>
              </a:solidFill>
              <a:latin typeface="Arial"/>
              <a:ea typeface="+mn-ea"/>
              <a:cs typeface="Arial"/>
            </a:rPr>
          </a:br>
          <a:r>
            <a:rPr lang="hr-HR" sz="800" b="0" i="0" u="none" strike="noStrike" baseline="0">
              <a:solidFill>
                <a:srgbClr val="000000"/>
              </a:solidFill>
              <a:latin typeface="Arial"/>
              <a:ea typeface="+mn-ea"/>
              <a:cs typeface="Arial"/>
            </a:rPr>
            <a:t>Svi instalirani uređaji za vodu (tuševi s mješalicom, slavine, WC školjke i  vodokotlići i slično) moraju biti svrstani u prva 2 razreda potrošnje vode EU vodne oznake EU Water Label (http://www.europeanwaterlabel.eu/), čime se osigurava ostvarenje minimalnog uvjeta zaštite voda i mora.</a:t>
          </a:r>
        </a:p>
      </xdr:txBody>
    </xdr:sp>
    <xdr:clientData/>
  </xdr:twoCellAnchor>
  <xdr:twoCellAnchor>
    <xdr:from>
      <xdr:col>4</xdr:col>
      <xdr:colOff>0</xdr:colOff>
      <xdr:row>513</xdr:row>
      <xdr:rowOff>91440</xdr:rowOff>
    </xdr:from>
    <xdr:to>
      <xdr:col>9</xdr:col>
      <xdr:colOff>962052</xdr:colOff>
      <xdr:row>516</xdr:row>
      <xdr:rowOff>30480</xdr:rowOff>
    </xdr:to>
    <xdr:sp macro="" textlink="">
      <xdr:nvSpPr>
        <xdr:cNvPr id="16" name="Text Box 29"/>
        <xdr:cNvSpPr txBox="1">
          <a:spLocks noChangeArrowheads="1"/>
        </xdr:cNvSpPr>
      </xdr:nvSpPr>
      <xdr:spPr bwMode="auto">
        <a:xfrm>
          <a:off x="998220" y="151523700"/>
          <a:ext cx="5602632" cy="44196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lvl="0" indent="0" algn="l" rtl="0">
            <a:defRPr sz="1000"/>
          </a:pPr>
          <a:r>
            <a:rPr lang="hr-HR" sz="800" b="0" i="0" u="none" strike="noStrike" baseline="0">
              <a:solidFill>
                <a:srgbClr val="000000"/>
              </a:solidFill>
              <a:latin typeface="Arial"/>
              <a:ea typeface="+mn-ea"/>
              <a:cs typeface="Arial"/>
            </a:rPr>
            <a:t>NAPOMENA:</a:t>
          </a:r>
        </a:p>
        <a:p>
          <a:pPr marL="0" lvl="0" indent="0" algn="l" rtl="0">
            <a:defRPr sz="1000"/>
          </a:pPr>
          <a:r>
            <a:rPr lang="vi-VN" sz="800" b="0" i="0" u="none" strike="noStrike" baseline="0">
              <a:solidFill>
                <a:srgbClr val="000000"/>
              </a:solidFill>
              <a:latin typeface="Arial"/>
              <a:ea typeface="+mn-ea"/>
              <a:cs typeface="Arial"/>
            </a:rPr>
            <a:t>Posebno se ne obračunava građevinska pripomoć za sve radove koji se odnose na vodoinstalaterske radove (štemanje, izrada prodora, utora i zatvaranje istih i ako je potrebno žbukanje).</a:t>
          </a:r>
          <a:endParaRPr lang="hr-HR" sz="800" b="0" i="0" u="none" strike="noStrike" baseline="0">
            <a:solidFill>
              <a:srgbClr val="000000"/>
            </a:solidFill>
            <a:latin typeface="Arial"/>
            <a:ea typeface="+mn-ea"/>
            <a:cs typeface="Arial"/>
          </a:endParaRPr>
        </a:p>
      </xdr:txBody>
    </xdr:sp>
    <xdr:clientData/>
  </xdr:twoCellAnchor>
  <xdr:twoCellAnchor>
    <xdr:from>
      <xdr:col>4</xdr:col>
      <xdr:colOff>0</xdr:colOff>
      <xdr:row>477</xdr:row>
      <xdr:rowOff>91440</xdr:rowOff>
    </xdr:from>
    <xdr:to>
      <xdr:col>9</xdr:col>
      <xdr:colOff>962052</xdr:colOff>
      <xdr:row>481</xdr:row>
      <xdr:rowOff>91440</xdr:rowOff>
    </xdr:to>
    <xdr:sp macro="" textlink="">
      <xdr:nvSpPr>
        <xdr:cNvPr id="17" name="Text Box 29"/>
        <xdr:cNvSpPr txBox="1">
          <a:spLocks noChangeArrowheads="1"/>
        </xdr:cNvSpPr>
      </xdr:nvSpPr>
      <xdr:spPr bwMode="auto">
        <a:xfrm>
          <a:off x="998220" y="147515580"/>
          <a:ext cx="5602632" cy="67056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lvl="0" indent="0" algn="l" rtl="0">
            <a:defRPr sz="1000"/>
          </a:pPr>
          <a:r>
            <a:rPr lang="hr-HR" sz="800" b="0" i="0" u="none" strike="noStrike" baseline="0">
              <a:solidFill>
                <a:srgbClr val="000000"/>
              </a:solidFill>
              <a:latin typeface="Arial"/>
              <a:ea typeface="+mn-ea"/>
              <a:cs typeface="Arial"/>
            </a:rPr>
            <a:t>NAPOMENA:</a:t>
          </a:r>
        </a:p>
        <a:p>
          <a:pPr marL="0" lvl="0" indent="0" algn="l" rtl="0">
            <a:defRPr sz="1000"/>
          </a:pPr>
          <a:r>
            <a:rPr lang="vi-VN" sz="800" b="0" i="0" u="none" strike="noStrike" baseline="0">
              <a:solidFill>
                <a:srgbClr val="000000"/>
              </a:solidFill>
              <a:latin typeface="Arial"/>
              <a:ea typeface="+mn-ea"/>
              <a:cs typeface="Arial"/>
            </a:rPr>
            <a:t>Posebno se ne obračunava građevinska pripomoć za sve radove koji se odnose na vodoinstalaterske radove (štemanje, izrada prodora, utora i zatvaranje istih i ako je potrebno žbukanje).</a:t>
          </a:r>
          <a:endParaRPr lang="hr-HR" sz="800" b="0" i="0" u="none" strike="noStrike" baseline="0">
            <a:solidFill>
              <a:srgbClr val="000000"/>
            </a:solidFill>
            <a:latin typeface="Arial"/>
            <a:ea typeface="+mn-ea"/>
            <a:cs typeface="Arial"/>
          </a:endParaRPr>
        </a:p>
        <a:p>
          <a:pPr marL="0" lvl="0" indent="0" algn="l" rtl="0">
            <a:defRPr sz="1000"/>
          </a:pPr>
          <a:r>
            <a:rPr lang="hr-HR" sz="800" b="0" i="0" u="none" strike="noStrike" baseline="0">
              <a:solidFill>
                <a:srgbClr val="000000"/>
              </a:solidFill>
              <a:latin typeface="Arial"/>
              <a:ea typeface="+mn-ea"/>
              <a:cs typeface="Arial"/>
            </a:rPr>
            <a:t>Pomoćni montažni materijal za montažu cjevovoda, dvostruke i jednostruke obujmice, perforirana traka, vijci, matice, tipli i dr. Posebno se ne obračunavaju. Iste uračunati u metar dužni cjevovoda.</a:t>
          </a:r>
        </a:p>
      </xdr:txBody>
    </xdr:sp>
    <xdr:clientData/>
  </xdr:twoCellAnchor>
</xdr:wsDr>
</file>

<file path=xl/tables/table1.xml><?xml version="1.0" encoding="utf-8"?>
<table xmlns="http://schemas.openxmlformats.org/spreadsheetml/2006/main" id="1" name="Table1" displayName="Table1" ref="B3:C37" totalsRowShown="0" headerRowBorderDxfId="3" tableBorderDxfId="2">
  <autoFilter ref="B3:C37"/>
  <tableColumns count="2">
    <tableColumn id="1" name="šifra" dataDxfId="1" dataCellStyle="NASLOV 2"/>
    <tableColumn id="2" name="rad" dataDxfId="0" dataCellStyle="NASLOV 2"/>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a:spPr>
      <a:bodyPr vertOverflow="clip" wrap="square" lIns="27432" tIns="22860" rIns="0" bIns="0" anchor="t" upright="1"/>
      <a:lstStyle>
        <a:defPPr algn="l" rtl="0">
          <a:defRPr sz="800" b="0" i="0" u="none" strike="noStrike" baseline="0">
            <a:solidFill>
              <a:srgbClr val="000000"/>
            </a:solidFill>
            <a:latin typeface="Arial"/>
            <a:cs typeface="Arial"/>
          </a:defRPr>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applyStyles="1"/>
  </sheetPr>
  <dimension ref="A1:T64"/>
  <sheetViews>
    <sheetView showZeros="0" view="pageBreakPreview" zoomScaleNormal="100" zoomScaleSheetLayoutView="100" workbookViewId="0">
      <selection activeCell="G31" sqref="G31"/>
    </sheetView>
  </sheetViews>
  <sheetFormatPr defaultRowHeight="12"/>
  <cols>
    <col min="1" max="1" width="4.42578125" style="25" customWidth="1"/>
    <col min="2" max="2" width="6.7109375" style="19" customWidth="1"/>
    <col min="3" max="3" width="44.7109375" style="31" customWidth="1"/>
    <col min="4" max="4" width="4.7109375" style="11" customWidth="1"/>
    <col min="5" max="5" width="8.7109375" style="28" customWidth="1"/>
    <col min="6" max="6" width="1.85546875" style="4" customWidth="1"/>
    <col min="7" max="8" width="16" style="30" customWidth="1"/>
    <col min="9" max="9" width="4" style="66" customWidth="1"/>
    <col min="10" max="10" width="12.85546875" style="95" customWidth="1"/>
    <col min="11" max="13" width="9" style="88" customWidth="1"/>
    <col min="14" max="14" width="9" style="95" customWidth="1"/>
    <col min="15" max="15" width="9" customWidth="1"/>
    <col min="16" max="16" width="9.42578125" customWidth="1"/>
    <col min="18" max="18" width="49.28515625" customWidth="1"/>
  </cols>
  <sheetData>
    <row r="1" spans="1:20" s="95" customFormat="1" ht="14.25" customHeight="1">
      <c r="A1" s="25"/>
      <c r="B1" s="19"/>
      <c r="C1" s="31"/>
      <c r="D1" s="11"/>
      <c r="E1" s="28"/>
      <c r="F1" s="4"/>
      <c r="G1" s="30"/>
      <c r="H1" s="30"/>
      <c r="I1" s="66"/>
      <c r="K1" s="88"/>
      <c r="L1" s="88"/>
      <c r="M1" s="88"/>
      <c r="O1"/>
      <c r="P1"/>
      <c r="Q1"/>
      <c r="R1"/>
      <c r="S1"/>
      <c r="T1"/>
    </row>
    <row r="2" spans="1:20" s="95" customFormat="1" ht="14.25" customHeight="1">
      <c r="A2" s="25"/>
      <c r="B2" s="19"/>
      <c r="C2" s="31"/>
      <c r="D2" s="11"/>
      <c r="E2" s="28"/>
      <c r="F2" s="4"/>
      <c r="G2" s="30"/>
      <c r="H2" s="30"/>
      <c r="I2" s="66"/>
      <c r="K2" s="88"/>
      <c r="L2" s="88"/>
      <c r="M2" s="88"/>
      <c r="O2"/>
      <c r="P2"/>
      <c r="Q2"/>
      <c r="R2"/>
      <c r="S2"/>
      <c r="T2"/>
    </row>
    <row r="3" spans="1:20" s="95" customFormat="1">
      <c r="A3" s="25"/>
      <c r="B3" s="19"/>
      <c r="C3" s="31"/>
      <c r="D3" s="11"/>
      <c r="E3" s="28"/>
      <c r="F3" s="4" t="str">
        <f>IF(E3&lt;&gt;"","a","")</f>
        <v/>
      </c>
      <c r="G3" s="30"/>
      <c r="H3" s="30"/>
      <c r="I3" s="66"/>
      <c r="K3" s="88"/>
      <c r="L3" s="88"/>
      <c r="M3" s="88"/>
      <c r="O3"/>
      <c r="P3"/>
      <c r="Q3"/>
      <c r="R3"/>
    </row>
    <row r="4" spans="1:20" s="95" customFormat="1">
      <c r="A4" s="25"/>
      <c r="B4" s="19"/>
      <c r="C4" s="31"/>
      <c r="D4" s="11"/>
      <c r="E4" s="28"/>
      <c r="F4" s="4"/>
      <c r="G4" s="30"/>
      <c r="H4" s="30"/>
      <c r="I4" s="66"/>
      <c r="K4" s="88"/>
      <c r="L4" s="88"/>
      <c r="M4" s="88"/>
      <c r="O4"/>
      <c r="P4"/>
      <c r="Q4"/>
      <c r="R4"/>
    </row>
    <row r="5" spans="1:20" s="95" customFormat="1">
      <c r="A5" s="25"/>
      <c r="B5" s="19"/>
      <c r="C5" s="31"/>
      <c r="D5" s="11"/>
      <c r="E5" s="28"/>
      <c r="F5" s="4"/>
      <c r="G5" s="30"/>
      <c r="H5" s="30"/>
      <c r="I5" s="66"/>
      <c r="K5" s="88"/>
      <c r="L5" s="88"/>
      <c r="M5" s="88"/>
      <c r="O5"/>
      <c r="P5"/>
      <c r="Q5"/>
      <c r="R5"/>
    </row>
    <row r="6" spans="1:20" s="95" customFormat="1">
      <c r="A6" s="25"/>
      <c r="B6" s="19"/>
      <c r="C6" s="31"/>
      <c r="D6" s="11"/>
      <c r="E6" s="28"/>
      <c r="F6" s="4"/>
      <c r="G6" s="30"/>
      <c r="H6" s="30"/>
      <c r="I6" s="66"/>
      <c r="K6" s="88"/>
      <c r="L6" s="88"/>
      <c r="M6" s="88"/>
      <c r="O6"/>
      <c r="P6"/>
      <c r="Q6"/>
      <c r="R6"/>
    </row>
    <row r="7" spans="1:20" s="95" customFormat="1">
      <c r="A7" s="25"/>
      <c r="B7" s="19"/>
      <c r="C7" s="31"/>
      <c r="D7" s="11"/>
      <c r="E7" s="28"/>
      <c r="F7" s="4"/>
      <c r="G7" s="30"/>
      <c r="H7" s="30"/>
      <c r="I7" s="66"/>
      <c r="K7" s="88"/>
      <c r="L7" s="88"/>
      <c r="M7" s="88"/>
      <c r="O7"/>
      <c r="P7"/>
      <c r="Q7"/>
      <c r="R7"/>
    </row>
    <row r="8" spans="1:20" s="95" customFormat="1">
      <c r="A8" s="25"/>
      <c r="B8" s="19"/>
      <c r="C8" s="31"/>
      <c r="D8" s="11"/>
      <c r="E8" s="28"/>
      <c r="F8" s="4"/>
      <c r="G8" s="30"/>
      <c r="H8" s="30"/>
      <c r="I8" s="66"/>
      <c r="K8" s="88"/>
      <c r="L8" s="88"/>
      <c r="M8" s="88"/>
      <c r="O8"/>
      <c r="P8"/>
      <c r="Q8"/>
      <c r="R8"/>
    </row>
    <row r="10" spans="1:20" s="28" customFormat="1" ht="15">
      <c r="A10" s="25"/>
      <c r="B10" s="19"/>
      <c r="C10" s="32" t="s">
        <v>12</v>
      </c>
      <c r="D10" s="86" t="s">
        <v>113</v>
      </c>
      <c r="F10" s="4"/>
      <c r="G10" s="30"/>
      <c r="H10" s="30"/>
      <c r="I10" s="66"/>
      <c r="J10" s="20" t="str">
        <f>D10&amp;" "&amp;D11</f>
        <v>ADAPTACIJA POSLOVNOG PROSTORA RIJEKA, ZANONOVA 1</v>
      </c>
      <c r="K10" s="88"/>
      <c r="L10" s="88"/>
      <c r="M10" s="88"/>
      <c r="N10" s="95"/>
      <c r="O10"/>
      <c r="P10"/>
      <c r="Q10"/>
      <c r="R10"/>
    </row>
    <row r="11" spans="1:20" s="28" customFormat="1" ht="15">
      <c r="A11" s="25"/>
      <c r="B11" s="19"/>
      <c r="C11" s="32"/>
      <c r="D11" s="86" t="s">
        <v>114</v>
      </c>
      <c r="F11" s="4"/>
      <c r="G11" s="30"/>
      <c r="H11" s="30"/>
      <c r="I11" s="66"/>
      <c r="J11" s="21" t="str">
        <f>D27&amp;" "&amp;D28</f>
        <v>TROŠKOVNIK GRAĐEVINSKIH I OBRTNIČKIH RADOVA,</v>
      </c>
      <c r="K11" s="88"/>
      <c r="L11" s="88"/>
      <c r="M11" s="88"/>
      <c r="N11" s="95"/>
      <c r="O11"/>
      <c r="P11"/>
      <c r="Q11"/>
      <c r="R11"/>
    </row>
    <row r="12" spans="1:20" s="28" customFormat="1" ht="15">
      <c r="A12" s="25"/>
      <c r="B12" s="19"/>
      <c r="C12" s="32"/>
      <c r="D12" s="17"/>
      <c r="F12" s="4"/>
      <c r="G12" s="30"/>
      <c r="H12" s="30"/>
      <c r="I12" s="66"/>
      <c r="J12" s="21" t="str">
        <f>"Br.TD. "&amp;D15</f>
        <v>Br.TD. 3-23016-02-3-23017-02</v>
      </c>
      <c r="K12" s="88"/>
      <c r="L12" s="88"/>
      <c r="M12" s="88"/>
      <c r="N12" s="95"/>
      <c r="O12"/>
      <c r="P12"/>
      <c r="Q12"/>
      <c r="R12"/>
    </row>
    <row r="13" spans="1:20" s="28" customFormat="1" ht="15">
      <c r="A13" s="25"/>
      <c r="B13" s="19"/>
      <c r="C13" s="32" t="s">
        <v>13</v>
      </c>
      <c r="D13" s="86" t="s">
        <v>115</v>
      </c>
      <c r="F13" s="4"/>
      <c r="G13" s="30"/>
      <c r="H13" s="30"/>
      <c r="I13" s="66"/>
      <c r="J13" s="95"/>
      <c r="K13" s="88"/>
      <c r="L13" s="88"/>
      <c r="M13" s="88"/>
      <c r="N13" s="95"/>
      <c r="O13"/>
      <c r="P13"/>
      <c r="Q13"/>
      <c r="R13"/>
    </row>
    <row r="14" spans="1:20" s="28" customFormat="1" ht="15">
      <c r="A14" s="25"/>
      <c r="B14" s="19"/>
      <c r="C14" s="32"/>
      <c r="F14" s="4"/>
      <c r="G14" s="30"/>
      <c r="H14" s="30"/>
      <c r="I14" s="66"/>
      <c r="J14" s="95"/>
      <c r="K14" s="88"/>
      <c r="L14" s="88"/>
      <c r="M14" s="88"/>
      <c r="N14" s="95"/>
      <c r="O14"/>
      <c r="P14"/>
      <c r="Q14"/>
      <c r="R14"/>
    </row>
    <row r="15" spans="1:20" s="28" customFormat="1" ht="15">
      <c r="A15" s="25"/>
      <c r="B15" s="19"/>
      <c r="C15" s="32" t="s">
        <v>14</v>
      </c>
      <c r="D15" s="86" t="s">
        <v>116</v>
      </c>
      <c r="F15" s="4"/>
      <c r="G15" s="30"/>
      <c r="H15" s="30"/>
      <c r="I15" s="66"/>
      <c r="J15" s="95"/>
      <c r="K15" s="88"/>
      <c r="L15" s="88"/>
      <c r="M15" s="88"/>
      <c r="N15" s="95"/>
      <c r="O15"/>
      <c r="P15"/>
      <c r="Q15"/>
      <c r="R15"/>
    </row>
    <row r="16" spans="1:20" s="28" customFormat="1" ht="15">
      <c r="A16" s="25"/>
      <c r="B16" s="19"/>
      <c r="C16" s="32"/>
      <c r="D16" s="17"/>
      <c r="F16" s="4"/>
      <c r="G16" s="30"/>
      <c r="H16" s="30"/>
      <c r="I16" s="66"/>
      <c r="J16" s="95"/>
      <c r="K16" s="88"/>
      <c r="L16" s="88"/>
      <c r="M16" s="88"/>
      <c r="N16" s="95"/>
      <c r="O16"/>
      <c r="P16"/>
      <c r="Q16"/>
      <c r="R16"/>
    </row>
    <row r="17" spans="1:18" s="28" customFormat="1" ht="15">
      <c r="A17" s="25"/>
      <c r="B17" s="19"/>
      <c r="C17" s="32" t="s">
        <v>15</v>
      </c>
      <c r="D17" s="86" t="s">
        <v>117</v>
      </c>
      <c r="F17" s="4"/>
      <c r="G17" s="30"/>
      <c r="H17" s="30"/>
      <c r="I17" s="66"/>
      <c r="J17" s="95"/>
      <c r="K17" s="88"/>
      <c r="L17" s="88"/>
      <c r="M17" s="88"/>
      <c r="N17" s="95"/>
      <c r="O17"/>
      <c r="P17"/>
      <c r="Q17"/>
      <c r="R17"/>
    </row>
    <row r="27" spans="1:18" s="28" customFormat="1" ht="18">
      <c r="A27" s="25"/>
      <c r="B27" s="19"/>
      <c r="C27" s="31"/>
      <c r="D27" s="18" t="s">
        <v>16</v>
      </c>
      <c r="F27" s="4"/>
      <c r="G27" s="30"/>
      <c r="H27" s="30"/>
      <c r="I27" s="66"/>
      <c r="J27" s="95"/>
      <c r="K27" s="88"/>
      <c r="L27" s="88"/>
      <c r="M27" s="88"/>
      <c r="N27" s="95"/>
      <c r="O27"/>
      <c r="P27"/>
      <c r="Q27"/>
      <c r="R27"/>
    </row>
    <row r="28" spans="1:18" s="28" customFormat="1" ht="15">
      <c r="A28" s="25"/>
      <c r="B28" s="19"/>
      <c r="C28" s="31"/>
      <c r="D28" s="86" t="s">
        <v>1126</v>
      </c>
      <c r="F28" s="4"/>
      <c r="G28" s="30"/>
      <c r="H28" s="30"/>
      <c r="I28" s="66"/>
      <c r="J28" s="95"/>
      <c r="K28" s="88"/>
      <c r="L28" s="88"/>
      <c r="M28" s="88"/>
      <c r="N28" s="95"/>
      <c r="O28"/>
      <c r="P28"/>
      <c r="Q28"/>
      <c r="R28"/>
    </row>
    <row r="29" spans="1:18" ht="15">
      <c r="D29" s="86" t="s">
        <v>1172</v>
      </c>
    </row>
    <row r="38" spans="1:18" s="28" customFormat="1" ht="15">
      <c r="A38" s="25"/>
      <c r="B38" s="19"/>
      <c r="C38" s="32" t="s">
        <v>68</v>
      </c>
      <c r="D38" s="17" t="s">
        <v>17</v>
      </c>
      <c r="F38" s="4"/>
      <c r="G38" s="30"/>
      <c r="H38" s="30"/>
      <c r="I38" s="66"/>
      <c r="J38" s="95"/>
      <c r="K38" s="88"/>
      <c r="L38" s="88"/>
      <c r="M38" s="88"/>
      <c r="N38" s="95"/>
      <c r="O38"/>
      <c r="P38"/>
      <c r="Q38"/>
      <c r="R38"/>
    </row>
    <row r="39" spans="1:18" s="28" customFormat="1" ht="15">
      <c r="A39" s="25"/>
      <c r="B39" s="19"/>
      <c r="C39" s="32"/>
      <c r="D39" s="17"/>
      <c r="F39" s="4"/>
      <c r="G39" s="30"/>
      <c r="H39" s="30"/>
      <c r="I39" s="66"/>
      <c r="J39" s="95"/>
      <c r="K39" s="88"/>
      <c r="L39" s="88"/>
      <c r="M39" s="88"/>
      <c r="N39" s="95"/>
      <c r="O39"/>
      <c r="P39"/>
      <c r="Q39"/>
      <c r="R39"/>
    </row>
    <row r="40" spans="1:18" s="28" customFormat="1" ht="15">
      <c r="A40" s="25"/>
      <c r="B40" s="19"/>
      <c r="C40" s="32"/>
      <c r="D40" s="17"/>
      <c r="F40" s="4"/>
      <c r="G40" s="30"/>
      <c r="H40" s="30"/>
      <c r="I40" s="66"/>
      <c r="J40" s="95"/>
      <c r="K40" s="88"/>
      <c r="L40" s="88"/>
      <c r="M40" s="88"/>
      <c r="N40" s="95"/>
      <c r="O40"/>
      <c r="P40"/>
      <c r="Q40"/>
      <c r="R40"/>
    </row>
    <row r="41" spans="1:18" s="28" customFormat="1" ht="15">
      <c r="A41" s="25"/>
      <c r="B41" s="19"/>
      <c r="C41" s="32"/>
      <c r="D41" s="17"/>
      <c r="F41" s="4"/>
      <c r="G41" s="30"/>
      <c r="H41" s="30"/>
      <c r="I41" s="66"/>
      <c r="J41" s="95"/>
      <c r="K41" s="88"/>
      <c r="L41" s="88"/>
      <c r="M41" s="88"/>
      <c r="N41" s="95"/>
      <c r="O41"/>
      <c r="P41"/>
      <c r="Q41"/>
      <c r="R41"/>
    </row>
    <row r="42" spans="1:18" s="28" customFormat="1" ht="15">
      <c r="A42" s="25"/>
      <c r="B42" s="19"/>
      <c r="C42" s="32"/>
      <c r="D42" s="17"/>
      <c r="F42" s="4"/>
      <c r="G42" s="30"/>
      <c r="H42" s="30"/>
      <c r="I42" s="66"/>
      <c r="J42" s="95"/>
      <c r="K42" s="88"/>
      <c r="L42" s="88"/>
      <c r="M42" s="88"/>
      <c r="N42" s="95"/>
      <c r="O42"/>
      <c r="P42"/>
      <c r="Q42"/>
      <c r="R42"/>
    </row>
    <row r="43" spans="1:18" s="28" customFormat="1" ht="15">
      <c r="A43" s="25"/>
      <c r="B43" s="19"/>
      <c r="C43" s="32" t="s">
        <v>18</v>
      </c>
      <c r="D43" s="17" t="s">
        <v>17</v>
      </c>
      <c r="F43" s="4"/>
      <c r="G43" s="30"/>
      <c r="H43" s="30"/>
      <c r="I43" s="66"/>
      <c r="J43" s="95"/>
      <c r="K43" s="88"/>
      <c r="L43" s="88"/>
      <c r="M43" s="88"/>
      <c r="N43" s="95"/>
      <c r="O43"/>
      <c r="P43"/>
      <c r="Q43"/>
      <c r="R43"/>
    </row>
    <row r="44" spans="1:18" s="28" customFormat="1" ht="15">
      <c r="A44" s="25"/>
      <c r="B44" s="19"/>
      <c r="C44" s="32"/>
      <c r="D44" s="17"/>
      <c r="F44" s="4"/>
      <c r="G44" s="30"/>
      <c r="H44" s="30"/>
      <c r="I44" s="66"/>
      <c r="J44" s="95"/>
      <c r="K44" s="88"/>
      <c r="L44" s="88"/>
      <c r="M44" s="88"/>
      <c r="N44" s="95"/>
      <c r="O44"/>
      <c r="P44"/>
      <c r="Q44"/>
      <c r="R44"/>
    </row>
    <row r="45" spans="1:18" s="28" customFormat="1" ht="15">
      <c r="A45" s="25"/>
      <c r="B45" s="19"/>
      <c r="C45" s="32"/>
      <c r="D45" s="17"/>
      <c r="F45" s="4"/>
      <c r="G45" s="30"/>
      <c r="H45" s="30"/>
      <c r="I45" s="66"/>
      <c r="J45" s="95"/>
      <c r="K45" s="88"/>
      <c r="L45" s="88"/>
      <c r="M45" s="88"/>
      <c r="N45" s="95"/>
      <c r="O45"/>
      <c r="P45"/>
      <c r="Q45"/>
      <c r="R45"/>
    </row>
    <row r="46" spans="1:18" s="28" customFormat="1" ht="15">
      <c r="A46" s="25"/>
      <c r="B46" s="19"/>
      <c r="C46" s="32"/>
      <c r="D46" s="17"/>
      <c r="F46" s="4"/>
      <c r="G46" s="30"/>
      <c r="H46" s="30"/>
      <c r="I46" s="66"/>
      <c r="J46" s="95"/>
      <c r="K46" s="88"/>
      <c r="L46" s="88"/>
      <c r="M46" s="88"/>
      <c r="N46" s="95"/>
      <c r="O46"/>
      <c r="P46"/>
      <c r="Q46"/>
      <c r="R46"/>
    </row>
    <row r="47" spans="1:18" s="28" customFormat="1" ht="15">
      <c r="A47" s="25"/>
      <c r="B47" s="19"/>
      <c r="C47" s="32"/>
      <c r="D47" s="17"/>
      <c r="F47" s="4"/>
      <c r="G47" s="30"/>
      <c r="H47" s="30"/>
      <c r="I47" s="66"/>
      <c r="J47" s="95"/>
      <c r="K47" s="88"/>
      <c r="L47" s="88"/>
      <c r="M47" s="88"/>
      <c r="N47" s="95"/>
      <c r="O47"/>
      <c r="P47"/>
      <c r="Q47"/>
      <c r="R47"/>
    </row>
    <row r="48" spans="1:18" s="28" customFormat="1" ht="15">
      <c r="A48" s="25"/>
      <c r="B48" s="19"/>
      <c r="C48" s="32" t="s">
        <v>19</v>
      </c>
      <c r="D48" s="17" t="s">
        <v>17</v>
      </c>
      <c r="F48" s="4"/>
      <c r="G48" s="30"/>
      <c r="H48" s="30"/>
      <c r="I48" s="66"/>
      <c r="J48" s="95"/>
      <c r="K48" s="88"/>
      <c r="L48" s="88"/>
      <c r="M48" s="88"/>
      <c r="N48" s="95"/>
      <c r="O48"/>
      <c r="P48"/>
      <c r="Q48"/>
      <c r="R48"/>
    </row>
    <row r="52" spans="1:18" s="184" customFormat="1">
      <c r="A52" s="25"/>
      <c r="B52" s="19"/>
      <c r="C52" s="186"/>
      <c r="D52" s="11"/>
      <c r="E52" s="28"/>
      <c r="F52" s="68"/>
      <c r="G52" s="30"/>
      <c r="H52" s="30"/>
      <c r="I52" s="66"/>
      <c r="J52" s="95"/>
      <c r="K52" s="202"/>
      <c r="L52" s="202"/>
      <c r="M52" s="202"/>
      <c r="N52" s="95"/>
    </row>
    <row r="58" spans="1:18" ht="12.75">
      <c r="C58" s="121"/>
      <c r="D58" s="128" t="s">
        <v>236</v>
      </c>
    </row>
    <row r="59" spans="1:18" ht="12.75" thickBot="1">
      <c r="B59" s="122"/>
      <c r="C59" s="123"/>
      <c r="D59" s="124"/>
      <c r="E59" s="125"/>
      <c r="F59" s="126"/>
      <c r="G59" s="127"/>
      <c r="H59" s="127"/>
    </row>
    <row r="63" spans="1:18" s="28" customFormat="1">
      <c r="A63" s="25"/>
      <c r="B63" s="19"/>
      <c r="F63" s="4"/>
      <c r="G63" s="30"/>
      <c r="H63" s="30"/>
      <c r="I63" s="66"/>
      <c r="J63" s="95"/>
      <c r="K63" s="88"/>
      <c r="L63" s="88"/>
      <c r="M63" s="88"/>
      <c r="N63" s="95"/>
      <c r="O63"/>
      <c r="P63"/>
      <c r="Q63"/>
      <c r="R63"/>
    </row>
    <row r="64" spans="1:18" s="6" customFormat="1">
      <c r="A64" s="25"/>
      <c r="B64" s="19"/>
      <c r="C64" s="31"/>
      <c r="D64" s="11"/>
      <c r="E64" s="28"/>
      <c r="F64"/>
      <c r="G64" s="30"/>
      <c r="H64" s="30"/>
      <c r="I64" s="68"/>
      <c r="J64" s="26"/>
      <c r="K64" s="26"/>
      <c r="L64" s="26"/>
      <c r="M64" s="26"/>
      <c r="N64" s="26"/>
    </row>
  </sheetData>
  <pageMargins left="0.98425196850393704" right="0.27559055118110237" top="0.59055118110236227" bottom="0.39370078740157483" header="0.51181102362204722" footer="0.1968503937007874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82"/>
  <sheetViews>
    <sheetView view="pageBreakPreview" zoomScaleNormal="100" zoomScaleSheetLayoutView="100" workbookViewId="0"/>
  </sheetViews>
  <sheetFormatPr defaultColWidth="9" defaultRowHeight="12"/>
  <cols>
    <col min="1" max="1" width="2.5703125" style="88" customWidth="1"/>
    <col min="2" max="2" width="96" style="88" customWidth="1"/>
    <col min="3" max="16384" width="9" style="88"/>
  </cols>
  <sheetData>
    <row r="1" spans="2:8" ht="12.75">
      <c r="B1" s="20" t="str">
        <f>'01 NASLOVNICA'!J10</f>
        <v>ADAPTACIJA POSLOVNOG PROSTORA RIJEKA, ZANONOVA 1</v>
      </c>
      <c r="D1" s="95"/>
      <c r="E1" s="119"/>
      <c r="F1" s="95"/>
      <c r="G1" s="120"/>
      <c r="H1" s="120"/>
    </row>
    <row r="2" spans="2:8">
      <c r="B2" s="153" t="str">
        <f>'01 NASLOVNICA'!J12</f>
        <v>Br.TD. 3-23016-02-3-23017-02</v>
      </c>
      <c r="D2" s="95"/>
      <c r="E2" s="28"/>
      <c r="F2" s="95"/>
      <c r="G2" s="30"/>
      <c r="H2" s="30"/>
    </row>
    <row r="3" spans="2:8">
      <c r="D3" s="95"/>
      <c r="E3" s="28"/>
      <c r="F3" s="95" t="str">
        <f>IF(E3&lt;&gt;"","a","")</f>
        <v/>
      </c>
      <c r="G3" s="30"/>
      <c r="H3" s="30"/>
    </row>
    <row r="4" spans="2:8">
      <c r="B4" s="19"/>
      <c r="D4" s="95"/>
      <c r="E4" s="28"/>
      <c r="F4" s="95"/>
      <c r="G4" s="30"/>
      <c r="H4" s="30"/>
    </row>
    <row r="5" spans="2:8" s="135" customFormat="1" ht="6" thickBot="1">
      <c r="B5" s="134"/>
      <c r="D5" s="136"/>
      <c r="E5" s="137"/>
      <c r="F5" s="136"/>
      <c r="G5" s="138"/>
      <c r="H5" s="138"/>
    </row>
    <row r="6" spans="2:8" ht="12.75" thickBot="1">
      <c r="B6" s="130" t="s">
        <v>203</v>
      </c>
    </row>
    <row r="7" spans="2:8">
      <c r="B7" s="131"/>
    </row>
    <row r="8" spans="2:8" ht="90">
      <c r="B8" s="116" t="s">
        <v>237</v>
      </c>
    </row>
    <row r="9" spans="2:8" ht="22.5">
      <c r="B9" s="129" t="s">
        <v>238</v>
      </c>
    </row>
    <row r="10" spans="2:8">
      <c r="B10" s="129" t="s">
        <v>204</v>
      </c>
    </row>
    <row r="11" spans="2:8" ht="22.5">
      <c r="B11" s="129" t="s">
        <v>239</v>
      </c>
    </row>
    <row r="12" spans="2:8">
      <c r="B12" s="129" t="s">
        <v>205</v>
      </c>
    </row>
    <row r="13" spans="2:8">
      <c r="B13" s="129" t="s">
        <v>240</v>
      </c>
    </row>
    <row r="14" spans="2:8" s="133" customFormat="1" ht="8.25">
      <c r="B14" s="132"/>
    </row>
    <row r="15" spans="2:8">
      <c r="B15" s="116" t="s">
        <v>206</v>
      </c>
    </row>
    <row r="16" spans="2:8" ht="67.5">
      <c r="B16" s="116" t="s">
        <v>241</v>
      </c>
    </row>
    <row r="17" spans="2:2" s="133" customFormat="1" ht="8.25">
      <c r="B17" s="132"/>
    </row>
    <row r="18" spans="2:2">
      <c r="B18" s="116" t="s">
        <v>207</v>
      </c>
    </row>
    <row r="19" spans="2:2" ht="30.6" customHeight="1">
      <c r="B19" s="116" t="s">
        <v>208</v>
      </c>
    </row>
    <row r="20" spans="2:2" s="133" customFormat="1" ht="8.25">
      <c r="B20" s="132"/>
    </row>
    <row r="21" spans="2:2">
      <c r="B21" s="116" t="s">
        <v>209</v>
      </c>
    </row>
    <row r="22" spans="2:2" ht="44.45" customHeight="1">
      <c r="B22" s="116" t="s">
        <v>242</v>
      </c>
    </row>
    <row r="23" spans="2:2" s="133" customFormat="1" ht="8.25">
      <c r="B23" s="132"/>
    </row>
    <row r="24" spans="2:2">
      <c r="B24" s="116" t="s">
        <v>210</v>
      </c>
    </row>
    <row r="25" spans="2:2" ht="56.25">
      <c r="B25" s="116" t="s">
        <v>211</v>
      </c>
    </row>
    <row r="26" spans="2:2" s="133" customFormat="1" ht="8.25">
      <c r="B26" s="132"/>
    </row>
    <row r="27" spans="2:2">
      <c r="B27" s="116" t="s">
        <v>212</v>
      </c>
    </row>
    <row r="28" spans="2:2" ht="33.75">
      <c r="B28" s="116" t="s">
        <v>243</v>
      </c>
    </row>
    <row r="29" spans="2:2" s="133" customFormat="1" ht="8.25">
      <c r="B29" s="132"/>
    </row>
    <row r="30" spans="2:2">
      <c r="B30" s="116" t="s">
        <v>213</v>
      </c>
    </row>
    <row r="31" spans="2:2" ht="33.75">
      <c r="B31" s="116" t="s">
        <v>244</v>
      </c>
    </row>
    <row r="32" spans="2:2">
      <c r="B32" s="129" t="s">
        <v>214</v>
      </c>
    </row>
    <row r="33" spans="2:2">
      <c r="B33" s="129" t="s">
        <v>215</v>
      </c>
    </row>
    <row r="34" spans="2:2">
      <c r="B34" s="129" t="s">
        <v>216</v>
      </c>
    </row>
    <row r="35" spans="2:2">
      <c r="B35" s="129" t="s">
        <v>217</v>
      </c>
    </row>
    <row r="36" spans="2:2">
      <c r="B36" s="129" t="s">
        <v>245</v>
      </c>
    </row>
    <row r="37" spans="2:2">
      <c r="B37" s="129" t="s">
        <v>218</v>
      </c>
    </row>
    <row r="38" spans="2:2">
      <c r="B38" s="129" t="s">
        <v>219</v>
      </c>
    </row>
    <row r="39" spans="2:2">
      <c r="B39" s="129" t="s">
        <v>220</v>
      </c>
    </row>
    <row r="40" spans="2:2">
      <c r="B40" s="129" t="s">
        <v>221</v>
      </c>
    </row>
    <row r="41" spans="2:2">
      <c r="B41" s="129" t="s">
        <v>222</v>
      </c>
    </row>
    <row r="42" spans="2:2">
      <c r="B42" s="129" t="s">
        <v>223</v>
      </c>
    </row>
    <row r="43" spans="2:2">
      <c r="B43" s="129" t="s">
        <v>224</v>
      </c>
    </row>
    <row r="44" spans="2:2" ht="22.5">
      <c r="B44" s="116" t="s">
        <v>246</v>
      </c>
    </row>
    <row r="45" spans="2:2" s="133" customFormat="1" ht="8.25">
      <c r="B45" s="132"/>
    </row>
    <row r="46" spans="2:2">
      <c r="B46" s="116" t="s">
        <v>225</v>
      </c>
    </row>
    <row r="47" spans="2:2" ht="45">
      <c r="B47" s="116" t="s">
        <v>247</v>
      </c>
    </row>
    <row r="48" spans="2:2" s="133" customFormat="1" ht="8.25">
      <c r="B48" s="132"/>
    </row>
    <row r="49" spans="2:2">
      <c r="B49" s="116" t="s">
        <v>226</v>
      </c>
    </row>
    <row r="50" spans="2:2">
      <c r="B50" s="116" t="s">
        <v>248</v>
      </c>
    </row>
    <row r="51" spans="2:2" s="133" customFormat="1" ht="8.25">
      <c r="B51" s="132"/>
    </row>
    <row r="52" spans="2:2">
      <c r="B52" s="116" t="s">
        <v>227</v>
      </c>
    </row>
    <row r="53" spans="2:2" ht="45">
      <c r="B53" s="116" t="s">
        <v>228</v>
      </c>
    </row>
    <row r="54" spans="2:2" ht="45">
      <c r="B54" s="116" t="s">
        <v>229</v>
      </c>
    </row>
    <row r="55" spans="2:2" ht="22.5">
      <c r="B55" s="116" t="s">
        <v>249</v>
      </c>
    </row>
    <row r="56" spans="2:2">
      <c r="B56" s="116" t="s">
        <v>250</v>
      </c>
    </row>
    <row r="57" spans="2:2" ht="33.75">
      <c r="B57" s="116" t="s">
        <v>251</v>
      </c>
    </row>
    <row r="58" spans="2:2" s="133" customFormat="1" ht="8.25">
      <c r="B58" s="132"/>
    </row>
    <row r="59" spans="2:2">
      <c r="B59" s="116" t="s">
        <v>230</v>
      </c>
    </row>
    <row r="60" spans="2:2" ht="56.25">
      <c r="B60" s="116" t="s">
        <v>252</v>
      </c>
    </row>
    <row r="61" spans="2:2" ht="33.75">
      <c r="B61" s="116" t="s">
        <v>253</v>
      </c>
    </row>
    <row r="62" spans="2:2" s="133" customFormat="1" ht="8.25">
      <c r="B62" s="132"/>
    </row>
    <row r="63" spans="2:2">
      <c r="B63" s="116" t="s">
        <v>231</v>
      </c>
    </row>
    <row r="64" spans="2:2" ht="22.5">
      <c r="B64" s="116" t="s">
        <v>254</v>
      </c>
    </row>
    <row r="65" spans="2:2" s="133" customFormat="1" ht="8.25">
      <c r="B65" s="132"/>
    </row>
    <row r="66" spans="2:2">
      <c r="B66" s="116" t="s">
        <v>232</v>
      </c>
    </row>
    <row r="67" spans="2:2" ht="33.75">
      <c r="B67" s="116" t="s">
        <v>255</v>
      </c>
    </row>
    <row r="68" spans="2:2" s="133" customFormat="1" ht="8.25">
      <c r="B68" s="132"/>
    </row>
    <row r="69" spans="2:2">
      <c r="B69" s="116" t="s">
        <v>233</v>
      </c>
    </row>
    <row r="70" spans="2:2" ht="22.5">
      <c r="B70" s="116" t="s">
        <v>234</v>
      </c>
    </row>
    <row r="71" spans="2:2" ht="45">
      <c r="B71" s="116" t="s">
        <v>256</v>
      </c>
    </row>
    <row r="72" spans="2:2" ht="22.5">
      <c r="B72" s="116" t="s">
        <v>257</v>
      </c>
    </row>
    <row r="73" spans="2:2" ht="22.5">
      <c r="B73" s="116" t="s">
        <v>258</v>
      </c>
    </row>
    <row r="74" spans="2:2" ht="33.75">
      <c r="B74" s="116" t="s">
        <v>259</v>
      </c>
    </row>
    <row r="75" spans="2:2">
      <c r="B75" s="116" t="s">
        <v>235</v>
      </c>
    </row>
    <row r="76" spans="2:2" s="133" customFormat="1" ht="8.25">
      <c r="B76" s="132"/>
    </row>
    <row r="77" spans="2:2">
      <c r="B77" s="116" t="s">
        <v>260</v>
      </c>
    </row>
    <row r="78" spans="2:2" ht="22.5">
      <c r="B78" s="116" t="s">
        <v>261</v>
      </c>
    </row>
    <row r="79" spans="2:2" ht="33.75">
      <c r="B79" s="116" t="s">
        <v>262</v>
      </c>
    </row>
    <row r="80" spans="2:2" ht="45">
      <c r="B80" s="116" t="s">
        <v>263</v>
      </c>
    </row>
    <row r="81" spans="2:2" ht="22.5">
      <c r="B81" s="116" t="s">
        <v>264</v>
      </c>
    </row>
    <row r="82" spans="2:2" ht="33.75">
      <c r="B82" s="116" t="s">
        <v>265</v>
      </c>
    </row>
  </sheetData>
  <pageMargins left="0.98425196850393704" right="0.39370078740157483" top="0.59055118110236227" bottom="0.78740157480314965" header="0.51181102362204722" footer="0.39370078740157483"/>
  <pageSetup paperSize="9" firstPageNumber="2" orientation="portrait" useFirstPageNumber="1" r:id="rId1"/>
  <headerFooter>
    <oddFooter>&amp;L&amp;"Arial,Bold Italic"&amp;K00-048______________________________________________________________________________
OPĆI TEHNIČKI UVJETI&amp;R&amp;"Arial,Bold Italic"&amp;K00-048______________________________
&amp;P</oddFooter>
  </headerFooter>
  <rowBreaks count="1" manualBreakCount="1">
    <brk id="76" min="1" max="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021"/>
  <sheetViews>
    <sheetView view="pageBreakPreview" zoomScaleNormal="100" zoomScaleSheetLayoutView="100" workbookViewId="0"/>
  </sheetViews>
  <sheetFormatPr defaultColWidth="9" defaultRowHeight="12"/>
  <cols>
    <col min="1" max="1" width="2.5703125" style="141" customWidth="1"/>
    <col min="2" max="2" width="96" style="141" customWidth="1"/>
    <col min="3" max="16384" width="9" style="141"/>
  </cols>
  <sheetData>
    <row r="1" spans="2:8" ht="12.75">
      <c r="B1" s="140" t="str">
        <f>'01 NASLOVNICA'!J10</f>
        <v>ADAPTACIJA POSLOVNOG PROSTORA RIJEKA, ZANONOVA 1</v>
      </c>
      <c r="D1" s="142"/>
      <c r="E1" s="142"/>
      <c r="F1" s="142"/>
      <c r="G1" s="142"/>
      <c r="H1" s="142"/>
    </row>
    <row r="2" spans="2:8">
      <c r="B2" s="154" t="str">
        <f>'01 NASLOVNICA'!J12</f>
        <v>Br.TD. 3-23016-02-3-23017-02</v>
      </c>
      <c r="D2" s="142"/>
      <c r="F2" s="142"/>
    </row>
    <row r="3" spans="2:8">
      <c r="D3" s="142"/>
      <c r="F3" s="142" t="str">
        <f>IF(E3&lt;&gt;"","a","")</f>
        <v/>
      </c>
    </row>
    <row r="4" spans="2:8" s="144" customFormat="1" ht="6" thickBot="1">
      <c r="B4" s="143"/>
      <c r="D4" s="145"/>
      <c r="F4" s="145"/>
    </row>
    <row r="5" spans="2:8" ht="12.75" thickBot="1">
      <c r="B5" s="146" t="s">
        <v>784</v>
      </c>
    </row>
    <row r="6" spans="2:8">
      <c r="B6" s="147"/>
    </row>
    <row r="7" spans="2:8" ht="45">
      <c r="B7" s="147" t="s">
        <v>193</v>
      </c>
    </row>
    <row r="8" spans="2:8" ht="31.15" customHeight="1">
      <c r="B8" s="147" t="s">
        <v>266</v>
      </c>
    </row>
    <row r="9" spans="2:8">
      <c r="B9" s="147" t="s">
        <v>194</v>
      </c>
    </row>
    <row r="10" spans="2:8">
      <c r="B10" s="148" t="s">
        <v>195</v>
      </c>
    </row>
    <row r="11" spans="2:8">
      <c r="B11" s="148" t="s">
        <v>196</v>
      </c>
    </row>
    <row r="12" spans="2:8">
      <c r="B12" s="148" t="s">
        <v>197</v>
      </c>
    </row>
    <row r="13" spans="2:8">
      <c r="B13" s="148" t="s">
        <v>198</v>
      </c>
    </row>
    <row r="14" spans="2:8">
      <c r="B14" s="148" t="s">
        <v>199</v>
      </c>
    </row>
    <row r="15" spans="2:8">
      <c r="B15" s="148" t="s">
        <v>200</v>
      </c>
    </row>
    <row r="16" spans="2:8">
      <c r="B16" s="148" t="s">
        <v>201</v>
      </c>
    </row>
    <row r="17" spans="2:5">
      <c r="B17" s="148" t="s">
        <v>202</v>
      </c>
    </row>
    <row r="18" spans="2:5" ht="12.75" thickBot="1"/>
    <row r="19" spans="2:5" ht="12.75" thickBot="1">
      <c r="B19" s="146" t="s">
        <v>785</v>
      </c>
      <c r="C19" s="149"/>
      <c r="D19" s="149"/>
      <c r="E19" s="149"/>
    </row>
    <row r="20" spans="2:5">
      <c r="B20" s="147"/>
      <c r="C20" s="149"/>
      <c r="D20" s="149"/>
      <c r="E20" s="149"/>
    </row>
    <row r="21" spans="2:5" ht="22.5">
      <c r="B21" s="147" t="s">
        <v>267</v>
      </c>
      <c r="C21" s="149"/>
      <c r="D21" s="149"/>
      <c r="E21" s="149"/>
    </row>
    <row r="22" spans="2:5" ht="22.5">
      <c r="B22" s="147" t="s">
        <v>268</v>
      </c>
      <c r="C22" s="149"/>
      <c r="D22" s="149"/>
      <c r="E22" s="149"/>
    </row>
    <row r="23" spans="2:5" ht="22.5">
      <c r="B23" s="147" t="s">
        <v>269</v>
      </c>
      <c r="C23" s="149"/>
      <c r="D23" s="149"/>
      <c r="E23" s="149"/>
    </row>
    <row r="24" spans="2:5">
      <c r="B24" s="147" t="s">
        <v>270</v>
      </c>
      <c r="C24" s="149"/>
      <c r="D24" s="149"/>
      <c r="E24" s="149"/>
    </row>
    <row r="25" spans="2:5" ht="33.75">
      <c r="B25" s="147" t="s">
        <v>271</v>
      </c>
      <c r="C25" s="149"/>
      <c r="D25" s="149"/>
      <c r="E25" s="149"/>
    </row>
    <row r="26" spans="2:5" ht="22.5">
      <c r="B26" s="147" t="s">
        <v>272</v>
      </c>
      <c r="C26" s="149"/>
      <c r="D26" s="149"/>
      <c r="E26" s="149"/>
    </row>
    <row r="27" spans="2:5">
      <c r="B27" s="147" t="s">
        <v>273</v>
      </c>
      <c r="C27" s="149"/>
      <c r="D27" s="149"/>
      <c r="E27" s="149"/>
    </row>
    <row r="28" spans="2:5">
      <c r="B28" s="147" t="s">
        <v>274</v>
      </c>
      <c r="C28" s="149"/>
      <c r="D28" s="149"/>
      <c r="E28" s="149"/>
    </row>
    <row r="29" spans="2:5">
      <c r="B29" s="147" t="s">
        <v>275</v>
      </c>
      <c r="C29" s="149"/>
      <c r="D29" s="149"/>
      <c r="E29" s="149"/>
    </row>
    <row r="30" spans="2:5" ht="22.5">
      <c r="B30" s="147" t="s">
        <v>276</v>
      </c>
      <c r="C30" s="149"/>
      <c r="D30" s="149"/>
      <c r="E30" s="149"/>
    </row>
    <row r="31" spans="2:5" ht="22.5">
      <c r="B31" s="147" t="s">
        <v>277</v>
      </c>
      <c r="C31" s="149"/>
      <c r="D31" s="149"/>
      <c r="E31" s="149"/>
    </row>
    <row r="32" spans="2:5" ht="22.5">
      <c r="B32" s="147" t="s">
        <v>278</v>
      </c>
      <c r="C32" s="149"/>
      <c r="D32" s="149"/>
      <c r="E32" s="149"/>
    </row>
    <row r="33" spans="2:5">
      <c r="B33" s="147" t="s">
        <v>279</v>
      </c>
      <c r="C33" s="149"/>
      <c r="D33" s="149"/>
      <c r="E33" s="149"/>
    </row>
    <row r="34" spans="2:5">
      <c r="B34" s="148" t="s">
        <v>294</v>
      </c>
      <c r="C34" s="149"/>
      <c r="D34" s="149"/>
      <c r="E34" s="149"/>
    </row>
    <row r="35" spans="2:5">
      <c r="B35" s="148" t="s">
        <v>295</v>
      </c>
      <c r="C35" s="149"/>
      <c r="D35" s="149"/>
      <c r="E35" s="149"/>
    </row>
    <row r="36" spans="2:5" ht="22.5">
      <c r="B36" s="148" t="s">
        <v>296</v>
      </c>
      <c r="C36" s="149"/>
      <c r="D36" s="149"/>
      <c r="E36" s="149"/>
    </row>
    <row r="37" spans="2:5">
      <c r="B37" s="148" t="s">
        <v>297</v>
      </c>
      <c r="C37" s="149"/>
      <c r="D37" s="149"/>
      <c r="E37" s="149"/>
    </row>
    <row r="38" spans="2:5">
      <c r="B38" s="148" t="s">
        <v>298</v>
      </c>
      <c r="C38" s="149"/>
      <c r="D38" s="149"/>
      <c r="E38" s="149"/>
    </row>
    <row r="39" spans="2:5">
      <c r="B39" s="148" t="s">
        <v>299</v>
      </c>
      <c r="C39" s="149"/>
      <c r="D39" s="149"/>
      <c r="E39" s="149"/>
    </row>
    <row r="40" spans="2:5">
      <c r="B40" s="147" t="s">
        <v>280</v>
      </c>
      <c r="C40" s="149"/>
      <c r="D40" s="149"/>
      <c r="E40" s="149"/>
    </row>
    <row r="41" spans="2:5" ht="33.75">
      <c r="B41" s="150" t="s">
        <v>281</v>
      </c>
      <c r="C41" s="149"/>
      <c r="D41" s="149"/>
      <c r="E41" s="149"/>
    </row>
    <row r="42" spans="2:5" ht="33.75">
      <c r="B42" s="150" t="s">
        <v>282</v>
      </c>
      <c r="C42" s="149"/>
      <c r="D42" s="149"/>
      <c r="E42" s="149"/>
    </row>
    <row r="43" spans="2:5" ht="22.5">
      <c r="B43" s="150" t="s">
        <v>283</v>
      </c>
      <c r="C43" s="149"/>
      <c r="D43" s="149"/>
      <c r="E43" s="149"/>
    </row>
    <row r="44" spans="2:5">
      <c r="B44" s="148" t="s">
        <v>300</v>
      </c>
    </row>
    <row r="45" spans="2:5" ht="11.45" customHeight="1">
      <c r="B45" s="148" t="s">
        <v>301</v>
      </c>
    </row>
    <row r="46" spans="2:5">
      <c r="B46" s="148" t="s">
        <v>302</v>
      </c>
    </row>
    <row r="47" spans="2:5" ht="22.5">
      <c r="B47" s="147" t="s">
        <v>284</v>
      </c>
      <c r="C47" s="149"/>
      <c r="D47" s="149"/>
      <c r="E47" s="149"/>
    </row>
    <row r="48" spans="2:5" ht="22.5">
      <c r="B48" s="150" t="s">
        <v>285</v>
      </c>
      <c r="C48" s="149"/>
      <c r="D48" s="149"/>
      <c r="E48" s="149"/>
    </row>
    <row r="49" spans="2:5" ht="11.45" customHeight="1">
      <c r="B49" s="147" t="s">
        <v>286</v>
      </c>
      <c r="C49" s="149"/>
      <c r="D49" s="149"/>
      <c r="E49" s="149"/>
    </row>
    <row r="50" spans="2:5">
      <c r="B50" s="148" t="s">
        <v>303</v>
      </c>
      <c r="C50" s="149"/>
      <c r="D50" s="149"/>
      <c r="E50" s="148"/>
    </row>
    <row r="51" spans="2:5">
      <c r="B51" s="148" t="s">
        <v>304</v>
      </c>
      <c r="C51" s="149"/>
      <c r="D51" s="148"/>
      <c r="E51" s="149"/>
    </row>
    <row r="52" spans="2:5">
      <c r="B52" s="148" t="s">
        <v>305</v>
      </c>
      <c r="C52" s="149"/>
      <c r="D52" s="148"/>
      <c r="E52" s="149"/>
    </row>
    <row r="53" spans="2:5">
      <c r="B53" s="148" t="s">
        <v>306</v>
      </c>
      <c r="C53" s="149"/>
      <c r="D53" s="148"/>
      <c r="E53" s="149"/>
    </row>
    <row r="54" spans="2:5">
      <c r="B54" s="147" t="s">
        <v>287</v>
      </c>
      <c r="C54" s="149"/>
      <c r="D54" s="149"/>
      <c r="E54" s="149"/>
    </row>
    <row r="55" spans="2:5">
      <c r="B55" s="148" t="s">
        <v>288</v>
      </c>
      <c r="C55" s="149"/>
      <c r="D55" s="149"/>
      <c r="E55" s="149"/>
    </row>
    <row r="56" spans="2:5">
      <c r="B56" s="148" t="s">
        <v>289</v>
      </c>
      <c r="C56" s="149"/>
      <c r="D56" s="149"/>
      <c r="E56" s="149"/>
    </row>
    <row r="57" spans="2:5">
      <c r="B57" s="148" t="s">
        <v>290</v>
      </c>
      <c r="C57" s="149"/>
      <c r="D57" s="149"/>
      <c r="E57" s="149"/>
    </row>
    <row r="58" spans="2:5">
      <c r="B58" s="148" t="s">
        <v>291</v>
      </c>
      <c r="C58" s="149"/>
      <c r="D58" s="149"/>
      <c r="E58" s="149"/>
    </row>
    <row r="59" spans="2:5">
      <c r="B59" s="148" t="s">
        <v>292</v>
      </c>
      <c r="C59" s="149"/>
      <c r="D59" s="149"/>
      <c r="E59" s="149"/>
    </row>
    <row r="60" spans="2:5">
      <c r="B60" s="148" t="s">
        <v>293</v>
      </c>
      <c r="C60" s="149"/>
      <c r="D60" s="149"/>
      <c r="E60" s="149"/>
    </row>
    <row r="61" spans="2:5" ht="12.75" thickBot="1">
      <c r="B61" s="147"/>
      <c r="C61" s="149"/>
      <c r="D61" s="149"/>
      <c r="E61" s="149"/>
    </row>
    <row r="62" spans="2:5" ht="12.75" thickBot="1">
      <c r="B62" s="146" t="s">
        <v>786</v>
      </c>
      <c r="C62" s="149"/>
      <c r="D62" s="149"/>
    </row>
    <row r="63" spans="2:5">
      <c r="B63" s="147"/>
      <c r="C63" s="149"/>
      <c r="D63" s="149"/>
    </row>
    <row r="64" spans="2:5" ht="33.75">
      <c r="B64" s="147" t="s">
        <v>307</v>
      </c>
      <c r="C64" s="149"/>
      <c r="D64" s="149"/>
    </row>
    <row r="65" spans="2:4" ht="33.75">
      <c r="B65" s="150" t="s">
        <v>308</v>
      </c>
      <c r="C65" s="149"/>
      <c r="D65" s="149"/>
    </row>
    <row r="66" spans="2:4" ht="22.5">
      <c r="B66" s="150" t="s">
        <v>309</v>
      </c>
      <c r="C66" s="149"/>
      <c r="D66" s="149"/>
    </row>
    <row r="67" spans="2:4" ht="33.75">
      <c r="B67" s="148" t="s">
        <v>310</v>
      </c>
      <c r="C67" s="149"/>
      <c r="D67" s="149"/>
    </row>
    <row r="68" spans="2:4" ht="33.75">
      <c r="B68" s="148" t="s">
        <v>311</v>
      </c>
      <c r="C68" s="149"/>
      <c r="D68" s="149"/>
    </row>
    <row r="69" spans="2:4" ht="22.5">
      <c r="B69" s="150" t="s">
        <v>312</v>
      </c>
      <c r="C69" s="149"/>
      <c r="D69" s="149"/>
    </row>
    <row r="70" spans="2:4">
      <c r="B70" s="147" t="s">
        <v>313</v>
      </c>
      <c r="C70" s="149"/>
      <c r="D70" s="149"/>
    </row>
    <row r="71" spans="2:4">
      <c r="B71" s="148" t="s">
        <v>314</v>
      </c>
      <c r="C71" s="149"/>
      <c r="D71" s="149"/>
    </row>
    <row r="72" spans="2:4">
      <c r="B72" s="148" t="s">
        <v>315</v>
      </c>
      <c r="C72" s="149"/>
      <c r="D72" s="149"/>
    </row>
    <row r="73" spans="2:4">
      <c r="B73" s="148" t="s">
        <v>316</v>
      </c>
      <c r="C73" s="149"/>
      <c r="D73" s="149"/>
    </row>
    <row r="74" spans="2:4">
      <c r="B74" s="148" t="s">
        <v>317</v>
      </c>
      <c r="C74" s="149"/>
      <c r="D74" s="149"/>
    </row>
    <row r="75" spans="2:4" ht="22.5">
      <c r="B75" s="147" t="s">
        <v>318</v>
      </c>
      <c r="C75" s="149"/>
      <c r="D75" s="149"/>
    </row>
    <row r="76" spans="2:4" ht="22.5">
      <c r="B76" s="150" t="s">
        <v>319</v>
      </c>
      <c r="C76" s="149"/>
      <c r="D76" s="149"/>
    </row>
    <row r="77" spans="2:4" ht="56.25">
      <c r="B77" s="150" t="s">
        <v>320</v>
      </c>
      <c r="C77" s="149"/>
      <c r="D77" s="149"/>
    </row>
    <row r="78" spans="2:4" ht="33.75">
      <c r="B78" s="147" t="s">
        <v>321</v>
      </c>
      <c r="C78" s="149"/>
      <c r="D78" s="149"/>
    </row>
    <row r="79" spans="2:4" ht="45">
      <c r="B79" s="147" t="s">
        <v>322</v>
      </c>
      <c r="C79" s="149"/>
      <c r="D79" s="149"/>
    </row>
    <row r="80" spans="2:4" ht="22.5">
      <c r="B80" s="147" t="s">
        <v>323</v>
      </c>
      <c r="C80" s="149"/>
      <c r="D80" s="149"/>
    </row>
    <row r="81" spans="2:4" ht="45">
      <c r="B81" s="147" t="s">
        <v>324</v>
      </c>
      <c r="C81" s="149"/>
      <c r="D81" s="149"/>
    </row>
    <row r="82" spans="2:4" ht="33.75">
      <c r="B82" s="150" t="s">
        <v>325</v>
      </c>
      <c r="C82" s="149"/>
      <c r="D82" s="149"/>
    </row>
    <row r="83" spans="2:4">
      <c r="B83" s="147" t="s">
        <v>326</v>
      </c>
      <c r="C83" s="149"/>
      <c r="D83" s="149"/>
    </row>
    <row r="84" spans="2:4">
      <c r="B84" s="147" t="s">
        <v>327</v>
      </c>
      <c r="C84" s="149"/>
      <c r="D84" s="149"/>
    </row>
    <row r="85" spans="2:4">
      <c r="B85" s="147" t="s">
        <v>328</v>
      </c>
      <c r="C85" s="149"/>
      <c r="D85" s="149"/>
    </row>
    <row r="86" spans="2:4">
      <c r="B86" s="147" t="s">
        <v>329</v>
      </c>
      <c r="C86" s="149"/>
      <c r="D86" s="149"/>
    </row>
    <row r="87" spans="2:4">
      <c r="B87" s="147" t="s">
        <v>361</v>
      </c>
      <c r="C87" s="149"/>
      <c r="D87" s="147"/>
    </row>
    <row r="88" spans="2:4">
      <c r="B88" s="147" t="s">
        <v>362</v>
      </c>
      <c r="C88" s="149"/>
      <c r="D88" s="147"/>
    </row>
    <row r="89" spans="2:4">
      <c r="B89" s="147" t="s">
        <v>363</v>
      </c>
      <c r="C89" s="149"/>
      <c r="D89" s="147"/>
    </row>
    <row r="90" spans="2:4">
      <c r="B90" s="147" t="s">
        <v>364</v>
      </c>
      <c r="C90" s="149"/>
      <c r="D90" s="147"/>
    </row>
    <row r="91" spans="2:4">
      <c r="B91" s="147" t="s">
        <v>365</v>
      </c>
      <c r="C91" s="149"/>
      <c r="D91" s="147"/>
    </row>
    <row r="92" spans="2:4">
      <c r="B92" s="147" t="s">
        <v>366</v>
      </c>
      <c r="C92" s="149"/>
      <c r="D92" s="147"/>
    </row>
    <row r="93" spans="2:4">
      <c r="B93" s="147" t="s">
        <v>367</v>
      </c>
      <c r="C93" s="149"/>
      <c r="D93" s="147"/>
    </row>
    <row r="94" spans="2:4">
      <c r="B94" s="147" t="s">
        <v>368</v>
      </c>
      <c r="C94" s="149"/>
      <c r="D94" s="147"/>
    </row>
    <row r="95" spans="2:4">
      <c r="B95" s="147"/>
      <c r="C95" s="149"/>
      <c r="D95" s="149"/>
    </row>
    <row r="96" spans="2:4" ht="22.5">
      <c r="B96" s="147" t="s">
        <v>330</v>
      </c>
      <c r="C96" s="149"/>
      <c r="D96" s="149"/>
    </row>
    <row r="97" spans="2:4" ht="22.5">
      <c r="B97" s="147" t="s">
        <v>331</v>
      </c>
      <c r="C97" s="149"/>
      <c r="D97" s="149"/>
    </row>
    <row r="98" spans="2:4" ht="22.5">
      <c r="B98" s="147" t="s">
        <v>332</v>
      </c>
      <c r="C98" s="149"/>
      <c r="D98" s="149"/>
    </row>
    <row r="99" spans="2:4" ht="22.5">
      <c r="B99" s="147" t="s">
        <v>369</v>
      </c>
      <c r="C99" s="149"/>
      <c r="D99" s="149"/>
    </row>
    <row r="100" spans="2:4" ht="22.5">
      <c r="B100" s="147" t="s">
        <v>370</v>
      </c>
      <c r="C100" s="149"/>
      <c r="D100" s="149"/>
    </row>
    <row r="101" spans="2:4" ht="33.75">
      <c r="B101" s="147" t="s">
        <v>333</v>
      </c>
      <c r="C101" s="149"/>
      <c r="D101" s="149"/>
    </row>
    <row r="102" spans="2:4">
      <c r="B102" s="147" t="s">
        <v>334</v>
      </c>
      <c r="C102" s="149"/>
      <c r="D102" s="149"/>
    </row>
    <row r="103" spans="2:4" ht="33.75">
      <c r="B103" s="147" t="s">
        <v>335</v>
      </c>
      <c r="C103" s="149"/>
      <c r="D103" s="149"/>
    </row>
    <row r="104" spans="2:4" ht="22.5">
      <c r="B104" s="147" t="s">
        <v>336</v>
      </c>
      <c r="C104" s="149"/>
      <c r="D104" s="149"/>
    </row>
    <row r="105" spans="2:4" ht="33.75">
      <c r="B105" s="147" t="s">
        <v>337</v>
      </c>
      <c r="C105" s="149"/>
      <c r="D105" s="149"/>
    </row>
    <row r="106" spans="2:4" ht="45">
      <c r="B106" s="147" t="s">
        <v>338</v>
      </c>
      <c r="C106" s="149"/>
      <c r="D106" s="149"/>
    </row>
    <row r="107" spans="2:4" ht="45">
      <c r="B107" s="147" t="s">
        <v>339</v>
      </c>
      <c r="C107" s="149"/>
      <c r="D107" s="149"/>
    </row>
    <row r="108" spans="2:4">
      <c r="B108" s="147" t="s">
        <v>340</v>
      </c>
      <c r="C108" s="149"/>
      <c r="D108" s="149"/>
    </row>
    <row r="109" spans="2:4">
      <c r="B109" s="147"/>
      <c r="C109" s="149"/>
      <c r="D109" s="149"/>
    </row>
    <row r="110" spans="2:4">
      <c r="B110" s="147" t="s">
        <v>341</v>
      </c>
      <c r="C110" s="149"/>
      <c r="D110" s="149"/>
    </row>
    <row r="111" spans="2:4">
      <c r="B111" s="148" t="s">
        <v>342</v>
      </c>
      <c r="C111" s="149"/>
      <c r="D111" s="149"/>
    </row>
    <row r="112" spans="2:4">
      <c r="B112" s="148" t="s">
        <v>343</v>
      </c>
      <c r="C112" s="149"/>
      <c r="D112" s="149"/>
    </row>
    <row r="113" spans="2:4">
      <c r="B113" s="148" t="s">
        <v>344</v>
      </c>
      <c r="C113" s="149"/>
      <c r="D113" s="149"/>
    </row>
    <row r="114" spans="2:4">
      <c r="B114" s="148" t="s">
        <v>345</v>
      </c>
      <c r="C114" s="149"/>
      <c r="D114" s="149"/>
    </row>
    <row r="115" spans="2:4">
      <c r="B115" s="148" t="s">
        <v>346</v>
      </c>
      <c r="C115" s="149"/>
      <c r="D115" s="149"/>
    </row>
    <row r="116" spans="2:4">
      <c r="B116" s="148" t="s">
        <v>347</v>
      </c>
      <c r="C116" s="149"/>
      <c r="D116" s="149"/>
    </row>
    <row r="117" spans="2:4">
      <c r="B117" s="148" t="s">
        <v>348</v>
      </c>
      <c r="C117" s="149"/>
      <c r="D117" s="149"/>
    </row>
    <row r="118" spans="2:4">
      <c r="B118" s="148" t="s">
        <v>349</v>
      </c>
      <c r="C118" s="149"/>
      <c r="D118" s="149"/>
    </row>
    <row r="119" spans="2:4">
      <c r="B119" s="148" t="s">
        <v>350</v>
      </c>
      <c r="C119" s="149"/>
      <c r="D119" s="149"/>
    </row>
    <row r="120" spans="2:4">
      <c r="B120" s="148" t="s">
        <v>351</v>
      </c>
      <c r="C120" s="149"/>
      <c r="D120" s="149"/>
    </row>
    <row r="121" spans="2:4">
      <c r="B121" s="148" t="s">
        <v>352</v>
      </c>
      <c r="C121" s="149"/>
      <c r="D121" s="149"/>
    </row>
    <row r="122" spans="2:4">
      <c r="B122" s="147" t="s">
        <v>353</v>
      </c>
      <c r="C122" s="149"/>
      <c r="D122" s="149"/>
    </row>
    <row r="123" spans="2:4">
      <c r="B123" s="147" t="s">
        <v>354</v>
      </c>
      <c r="C123" s="149"/>
      <c r="D123" s="149"/>
    </row>
    <row r="124" spans="2:4" ht="33.75">
      <c r="B124" s="147" t="s">
        <v>355</v>
      </c>
      <c r="C124" s="149"/>
      <c r="D124" s="149"/>
    </row>
    <row r="125" spans="2:4">
      <c r="B125" s="147" t="s">
        <v>356</v>
      </c>
      <c r="C125" s="149"/>
      <c r="D125" s="149"/>
    </row>
    <row r="126" spans="2:4" ht="22.5">
      <c r="B126" s="151" t="s">
        <v>357</v>
      </c>
      <c r="C126" s="149"/>
      <c r="D126" s="149"/>
    </row>
    <row r="127" spans="2:4">
      <c r="B127" s="151" t="s">
        <v>358</v>
      </c>
      <c r="C127" s="149"/>
      <c r="D127" s="149"/>
    </row>
    <row r="128" spans="2:4">
      <c r="B128" s="151" t="s">
        <v>359</v>
      </c>
      <c r="C128" s="149"/>
      <c r="D128" s="149"/>
    </row>
    <row r="129" spans="2:4" ht="22.5">
      <c r="B129" s="147" t="s">
        <v>360</v>
      </c>
      <c r="C129" s="149"/>
      <c r="D129" s="149"/>
    </row>
    <row r="130" spans="2:4" ht="12.75" thickBot="1">
      <c r="B130" s="147"/>
      <c r="C130" s="149"/>
      <c r="D130" s="149"/>
    </row>
    <row r="131" spans="2:4" ht="12.75" thickBot="1">
      <c r="B131" s="146" t="s">
        <v>787</v>
      </c>
      <c r="C131" s="149"/>
      <c r="D131" s="149"/>
    </row>
    <row r="132" spans="2:4">
      <c r="B132" s="147"/>
    </row>
    <row r="133" spans="2:4" ht="22.5">
      <c r="B133" s="147" t="s">
        <v>371</v>
      </c>
    </row>
    <row r="134" spans="2:4">
      <c r="B134" s="147" t="s">
        <v>372</v>
      </c>
    </row>
    <row r="135" spans="2:4">
      <c r="B135" s="148" t="s">
        <v>373</v>
      </c>
    </row>
    <row r="136" spans="2:4">
      <c r="B136" s="148" t="s">
        <v>374</v>
      </c>
    </row>
    <row r="137" spans="2:4">
      <c r="B137" s="148" t="s">
        <v>375</v>
      </c>
    </row>
    <row r="138" spans="2:4">
      <c r="B138" s="148" t="s">
        <v>376</v>
      </c>
    </row>
    <row r="139" spans="2:4">
      <c r="B139" s="148" t="s">
        <v>377</v>
      </c>
    </row>
    <row r="140" spans="2:4" ht="33.75">
      <c r="B140" s="148" t="s">
        <v>378</v>
      </c>
    </row>
    <row r="141" spans="2:4" ht="22.5">
      <c r="B141" s="148" t="s">
        <v>379</v>
      </c>
    </row>
    <row r="142" spans="2:4">
      <c r="B142" s="148" t="s">
        <v>380</v>
      </c>
    </row>
    <row r="143" spans="2:4">
      <c r="B143" s="148" t="s">
        <v>381</v>
      </c>
    </row>
    <row r="144" spans="2:4" ht="11.45" customHeight="1">
      <c r="B144" s="148" t="s">
        <v>382</v>
      </c>
    </row>
    <row r="145" spans="2:2">
      <c r="B145" s="148" t="s">
        <v>383</v>
      </c>
    </row>
    <row r="146" spans="2:2" ht="33.75">
      <c r="B146" s="148" t="s">
        <v>384</v>
      </c>
    </row>
    <row r="147" spans="2:2" ht="22.5">
      <c r="B147" s="148" t="s">
        <v>385</v>
      </c>
    </row>
    <row r="148" spans="2:2">
      <c r="B148" s="147"/>
    </row>
    <row r="149" spans="2:2">
      <c r="B149" s="147" t="s">
        <v>194</v>
      </c>
    </row>
    <row r="150" spans="2:2">
      <c r="B150" s="148" t="s">
        <v>386</v>
      </c>
    </row>
    <row r="151" spans="2:2" ht="21.6" customHeight="1">
      <c r="B151" s="148" t="s">
        <v>387</v>
      </c>
    </row>
    <row r="152" spans="2:2">
      <c r="B152" s="148" t="s">
        <v>388</v>
      </c>
    </row>
    <row r="153" spans="2:2">
      <c r="B153" s="148" t="s">
        <v>389</v>
      </c>
    </row>
    <row r="154" spans="2:2">
      <c r="B154" s="148" t="s">
        <v>390</v>
      </c>
    </row>
    <row r="155" spans="2:2">
      <c r="B155" s="148" t="s">
        <v>391</v>
      </c>
    </row>
    <row r="156" spans="2:2">
      <c r="B156" s="148" t="s">
        <v>392</v>
      </c>
    </row>
    <row r="157" spans="2:2">
      <c r="B157" s="148" t="s">
        <v>393</v>
      </c>
    </row>
    <row r="158" spans="2:2">
      <c r="B158" s="148" t="s">
        <v>394</v>
      </c>
    </row>
    <row r="159" spans="2:2">
      <c r="B159" s="148" t="s">
        <v>395</v>
      </c>
    </row>
    <row r="160" spans="2:2" ht="12.75" thickBot="1">
      <c r="B160" s="147"/>
    </row>
    <row r="161" spans="2:2" ht="12.75" thickBot="1">
      <c r="B161" s="146" t="s">
        <v>788</v>
      </c>
    </row>
    <row r="162" spans="2:2">
      <c r="B162" s="147"/>
    </row>
    <row r="163" spans="2:2" ht="33.75">
      <c r="B163" s="147" t="s">
        <v>396</v>
      </c>
    </row>
    <row r="164" spans="2:2">
      <c r="B164" s="150" t="s">
        <v>397</v>
      </c>
    </row>
    <row r="165" spans="2:2" ht="45">
      <c r="B165" s="147" t="s">
        <v>398</v>
      </c>
    </row>
    <row r="166" spans="2:2" ht="33.75">
      <c r="B166" s="147" t="s">
        <v>399</v>
      </c>
    </row>
    <row r="167" spans="2:2" ht="22.5">
      <c r="B167" s="147" t="s">
        <v>400</v>
      </c>
    </row>
    <row r="168" spans="2:2">
      <c r="B168" s="150" t="s">
        <v>401</v>
      </c>
    </row>
    <row r="169" spans="2:2" ht="22.5">
      <c r="B169" s="147" t="s">
        <v>402</v>
      </c>
    </row>
    <row r="170" spans="2:2" ht="34.9" customHeight="1">
      <c r="B170" s="147" t="s">
        <v>403</v>
      </c>
    </row>
    <row r="171" spans="2:2">
      <c r="B171" s="150" t="s">
        <v>404</v>
      </c>
    </row>
    <row r="172" spans="2:2" ht="33.75">
      <c r="B172" s="147" t="s">
        <v>405</v>
      </c>
    </row>
    <row r="173" spans="2:2">
      <c r="B173" s="147" t="s">
        <v>406</v>
      </c>
    </row>
    <row r="174" spans="2:2">
      <c r="B174" s="150" t="s">
        <v>407</v>
      </c>
    </row>
    <row r="175" spans="2:2" ht="33.75">
      <c r="B175" s="147" t="s">
        <v>408</v>
      </c>
    </row>
    <row r="176" spans="2:2">
      <c r="B176" s="150" t="s">
        <v>409</v>
      </c>
    </row>
    <row r="177" spans="2:2" ht="22.5">
      <c r="B177" s="147" t="s">
        <v>410</v>
      </c>
    </row>
    <row r="178" spans="2:2">
      <c r="B178" s="147"/>
    </row>
    <row r="179" spans="2:2" ht="22.5">
      <c r="B179" s="150" t="s">
        <v>411</v>
      </c>
    </row>
    <row r="180" spans="2:2">
      <c r="B180" s="147"/>
    </row>
    <row r="181" spans="2:2">
      <c r="B181" s="147" t="s">
        <v>194</v>
      </c>
    </row>
    <row r="182" spans="2:2">
      <c r="B182" s="148" t="s">
        <v>412</v>
      </c>
    </row>
    <row r="183" spans="2:2">
      <c r="B183" s="148" t="s">
        <v>413</v>
      </c>
    </row>
    <row r="184" spans="2:2">
      <c r="B184" s="148" t="s">
        <v>414</v>
      </c>
    </row>
    <row r="185" spans="2:2">
      <c r="B185" s="148" t="s">
        <v>415</v>
      </c>
    </row>
    <row r="186" spans="2:2">
      <c r="B186" s="148" t="s">
        <v>416</v>
      </c>
    </row>
    <row r="187" spans="2:2">
      <c r="B187" s="148" t="s">
        <v>346</v>
      </c>
    </row>
    <row r="188" spans="2:2">
      <c r="B188" s="148" t="s">
        <v>347</v>
      </c>
    </row>
    <row r="189" spans="2:2">
      <c r="B189" s="148" t="s">
        <v>417</v>
      </c>
    </row>
    <row r="190" spans="2:2">
      <c r="B190" s="148" t="s">
        <v>418</v>
      </c>
    </row>
    <row r="191" spans="2:2">
      <c r="B191" s="148" t="s">
        <v>419</v>
      </c>
    </row>
    <row r="192" spans="2:2" ht="12.75" thickBot="1">
      <c r="B192" s="147"/>
    </row>
    <row r="193" spans="2:2" ht="12.75" thickBot="1">
      <c r="B193" s="146" t="s">
        <v>789</v>
      </c>
    </row>
    <row r="194" spans="2:2">
      <c r="B194" s="147"/>
    </row>
    <row r="195" spans="2:2" ht="45">
      <c r="B195" s="147" t="s">
        <v>420</v>
      </c>
    </row>
    <row r="196" spans="2:2" ht="22.5">
      <c r="B196" s="147" t="s">
        <v>421</v>
      </c>
    </row>
    <row r="197" spans="2:2" ht="45">
      <c r="B197" s="147" t="s">
        <v>422</v>
      </c>
    </row>
    <row r="198" spans="2:2" ht="33.75">
      <c r="B198" s="147" t="s">
        <v>423</v>
      </c>
    </row>
    <row r="199" spans="2:2">
      <c r="B199" s="150" t="s">
        <v>424</v>
      </c>
    </row>
    <row r="200" spans="2:2" ht="45">
      <c r="B200" s="147" t="s">
        <v>425</v>
      </c>
    </row>
    <row r="201" spans="2:2">
      <c r="B201" s="147" t="s">
        <v>426</v>
      </c>
    </row>
    <row r="202" spans="2:2">
      <c r="B202" s="150" t="s">
        <v>427</v>
      </c>
    </row>
    <row r="203" spans="2:2" ht="33.75">
      <c r="B203" s="147" t="s">
        <v>428</v>
      </c>
    </row>
    <row r="204" spans="2:2" ht="33.75">
      <c r="B204" s="147" t="s">
        <v>429</v>
      </c>
    </row>
    <row r="205" spans="2:2">
      <c r="B205" s="147"/>
    </row>
    <row r="206" spans="2:2" ht="33.75">
      <c r="B206" s="147" t="s">
        <v>430</v>
      </c>
    </row>
    <row r="207" spans="2:2" ht="22.5">
      <c r="B207" s="147" t="s">
        <v>431</v>
      </c>
    </row>
    <row r="208" spans="2:2" ht="56.25">
      <c r="B208" s="147" t="s">
        <v>432</v>
      </c>
    </row>
    <row r="209" spans="2:2" ht="33.75">
      <c r="B209" s="147" t="s">
        <v>433</v>
      </c>
    </row>
    <row r="210" spans="2:2" ht="22.5">
      <c r="B210" s="147" t="s">
        <v>434</v>
      </c>
    </row>
    <row r="211" spans="2:2" ht="33.75">
      <c r="B211" s="147" t="s">
        <v>435</v>
      </c>
    </row>
    <row r="212" spans="2:2">
      <c r="B212" s="147"/>
    </row>
    <row r="213" spans="2:2">
      <c r="B213" s="147" t="s">
        <v>436</v>
      </c>
    </row>
    <row r="214" spans="2:2">
      <c r="B214" s="148" t="s">
        <v>437</v>
      </c>
    </row>
    <row r="215" spans="2:2">
      <c r="B215" s="148" t="s">
        <v>438</v>
      </c>
    </row>
    <row r="216" spans="2:2">
      <c r="B216" s="148" t="s">
        <v>439</v>
      </c>
    </row>
    <row r="217" spans="2:2">
      <c r="B217" s="148" t="s">
        <v>440</v>
      </c>
    </row>
    <row r="218" spans="2:2">
      <c r="B218" s="148" t="s">
        <v>441</v>
      </c>
    </row>
    <row r="219" spans="2:2">
      <c r="B219" s="148" t="s">
        <v>442</v>
      </c>
    </row>
    <row r="220" spans="2:2">
      <c r="B220" s="148" t="s">
        <v>443</v>
      </c>
    </row>
    <row r="221" spans="2:2">
      <c r="B221" s="148" t="s">
        <v>444</v>
      </c>
    </row>
    <row r="222" spans="2:2">
      <c r="B222" s="148" t="s">
        <v>419</v>
      </c>
    </row>
    <row r="223" spans="2:2" ht="12.75" thickBot="1">
      <c r="B223" s="147"/>
    </row>
    <row r="224" spans="2:2" ht="12.75" thickBot="1">
      <c r="B224" s="146" t="s">
        <v>790</v>
      </c>
    </row>
    <row r="225" spans="2:2">
      <c r="B225" s="147"/>
    </row>
    <row r="226" spans="2:2" ht="22.5">
      <c r="B226" s="147" t="s">
        <v>445</v>
      </c>
    </row>
    <row r="227" spans="2:2">
      <c r="B227" s="147"/>
    </row>
    <row r="228" spans="2:2" ht="56.25">
      <c r="B228" s="147" t="s">
        <v>446</v>
      </c>
    </row>
    <row r="229" spans="2:2">
      <c r="B229" s="148" t="s">
        <v>447</v>
      </c>
    </row>
    <row r="230" spans="2:2" ht="22.5">
      <c r="B230" s="148" t="s">
        <v>448</v>
      </c>
    </row>
    <row r="231" spans="2:2">
      <c r="B231" s="148" t="s">
        <v>449</v>
      </c>
    </row>
    <row r="232" spans="2:2">
      <c r="B232" s="148" t="s">
        <v>450</v>
      </c>
    </row>
    <row r="233" spans="2:2">
      <c r="B233" s="148" t="s">
        <v>451</v>
      </c>
    </row>
    <row r="234" spans="2:2">
      <c r="B234" s="147" t="s">
        <v>452</v>
      </c>
    </row>
    <row r="235" spans="2:2">
      <c r="B235" s="148" t="s">
        <v>453</v>
      </c>
    </row>
    <row r="236" spans="2:2">
      <c r="B236" s="148" t="s">
        <v>454</v>
      </c>
    </row>
    <row r="237" spans="2:2">
      <c r="B237" s="147"/>
    </row>
    <row r="238" spans="2:2" ht="43.15" customHeight="1">
      <c r="B238" s="147" t="s">
        <v>455</v>
      </c>
    </row>
    <row r="239" spans="2:2" ht="67.5">
      <c r="B239" s="147" t="s">
        <v>456</v>
      </c>
    </row>
    <row r="240" spans="2:2" ht="22.5">
      <c r="B240" s="147" t="s">
        <v>457</v>
      </c>
    </row>
    <row r="241" spans="2:2" ht="22.5">
      <c r="B241" s="147" t="s">
        <v>458</v>
      </c>
    </row>
    <row r="242" spans="2:2" ht="22.5">
      <c r="B242" s="147" t="s">
        <v>459</v>
      </c>
    </row>
    <row r="243" spans="2:2" ht="22.5">
      <c r="B243" s="147" t="s">
        <v>460</v>
      </c>
    </row>
    <row r="244" spans="2:2">
      <c r="B244" s="147"/>
    </row>
    <row r="245" spans="2:2">
      <c r="B245" s="147" t="s">
        <v>194</v>
      </c>
    </row>
    <row r="246" spans="2:2">
      <c r="B246" s="148" t="s">
        <v>461</v>
      </c>
    </row>
    <row r="247" spans="2:2">
      <c r="B247" s="148" t="s">
        <v>462</v>
      </c>
    </row>
    <row r="248" spans="2:2">
      <c r="B248" s="148" t="s">
        <v>463</v>
      </c>
    </row>
    <row r="249" spans="2:2">
      <c r="B249" s="148" t="s">
        <v>464</v>
      </c>
    </row>
    <row r="250" spans="2:2">
      <c r="B250" s="148" t="s">
        <v>465</v>
      </c>
    </row>
    <row r="251" spans="2:2">
      <c r="B251" s="148" t="s">
        <v>466</v>
      </c>
    </row>
    <row r="252" spans="2:2">
      <c r="B252" s="148" t="s">
        <v>467</v>
      </c>
    </row>
    <row r="253" spans="2:2">
      <c r="B253" s="152" t="s">
        <v>468</v>
      </c>
    </row>
    <row r="254" spans="2:2">
      <c r="B254" s="152" t="s">
        <v>469</v>
      </c>
    </row>
    <row r="255" spans="2:2">
      <c r="B255" s="152" t="s">
        <v>470</v>
      </c>
    </row>
    <row r="256" spans="2:2" ht="11.45" customHeight="1">
      <c r="B256" s="152" t="s">
        <v>471</v>
      </c>
    </row>
    <row r="257" spans="2:2">
      <c r="B257" s="148" t="s">
        <v>472</v>
      </c>
    </row>
    <row r="258" spans="2:2">
      <c r="B258" s="152" t="s">
        <v>473</v>
      </c>
    </row>
    <row r="259" spans="2:2">
      <c r="B259" s="148" t="s">
        <v>474</v>
      </c>
    </row>
    <row r="260" spans="2:2">
      <c r="B260" s="148" t="s">
        <v>345</v>
      </c>
    </row>
    <row r="261" spans="2:2">
      <c r="B261" s="148" t="s">
        <v>475</v>
      </c>
    </row>
    <row r="262" spans="2:2">
      <c r="B262" s="148" t="s">
        <v>346</v>
      </c>
    </row>
    <row r="263" spans="2:2">
      <c r="B263" s="148" t="s">
        <v>347</v>
      </c>
    </row>
    <row r="264" spans="2:2">
      <c r="B264" s="148" t="s">
        <v>476</v>
      </c>
    </row>
    <row r="265" spans="2:2">
      <c r="B265" s="148" t="s">
        <v>419</v>
      </c>
    </row>
    <row r="266" spans="2:2" ht="22.5">
      <c r="B266" s="147" t="s">
        <v>477</v>
      </c>
    </row>
    <row r="267" spans="2:2" ht="12.75" thickBot="1">
      <c r="B267" s="147"/>
    </row>
    <row r="268" spans="2:2" ht="12.75" thickBot="1">
      <c r="B268" s="146" t="s">
        <v>791</v>
      </c>
    </row>
    <row r="269" spans="2:2">
      <c r="B269" s="147"/>
    </row>
    <row r="270" spans="2:2" ht="22.5">
      <c r="B270" s="147" t="s">
        <v>478</v>
      </c>
    </row>
    <row r="271" spans="2:2">
      <c r="B271" s="148" t="s">
        <v>479</v>
      </c>
    </row>
    <row r="272" spans="2:2">
      <c r="B272" s="148" t="s">
        <v>480</v>
      </c>
    </row>
    <row r="273" spans="2:2">
      <c r="B273" s="148" t="s">
        <v>511</v>
      </c>
    </row>
    <row r="274" spans="2:2">
      <c r="B274" s="148" t="s">
        <v>512</v>
      </c>
    </row>
    <row r="275" spans="2:2">
      <c r="B275" s="150" t="s">
        <v>481</v>
      </c>
    </row>
    <row r="276" spans="2:2" ht="45">
      <c r="B276" s="147" t="s">
        <v>482</v>
      </c>
    </row>
    <row r="277" spans="2:2" ht="33.75">
      <c r="B277" s="147" t="s">
        <v>483</v>
      </c>
    </row>
    <row r="278" spans="2:2">
      <c r="B278" s="150" t="s">
        <v>484</v>
      </c>
    </row>
    <row r="279" spans="2:2" ht="22.5">
      <c r="B279" s="147" t="s">
        <v>485</v>
      </c>
    </row>
    <row r="280" spans="2:2">
      <c r="B280" s="150" t="s">
        <v>486</v>
      </c>
    </row>
    <row r="281" spans="2:2" ht="33.75">
      <c r="B281" s="147" t="s">
        <v>487</v>
      </c>
    </row>
    <row r="282" spans="2:2">
      <c r="B282" s="150" t="s">
        <v>488</v>
      </c>
    </row>
    <row r="283" spans="2:2" ht="33.75">
      <c r="B283" s="147" t="s">
        <v>489</v>
      </c>
    </row>
    <row r="284" spans="2:2">
      <c r="B284" s="147"/>
    </row>
    <row r="285" spans="2:2">
      <c r="B285" s="147" t="s">
        <v>490</v>
      </c>
    </row>
    <row r="286" spans="2:2" ht="22.5">
      <c r="B286" s="148" t="s">
        <v>491</v>
      </c>
    </row>
    <row r="287" spans="2:2">
      <c r="B287" s="148" t="s">
        <v>492</v>
      </c>
    </row>
    <row r="288" spans="2:2" ht="33.75">
      <c r="B288" s="148" t="s">
        <v>493</v>
      </c>
    </row>
    <row r="289" spans="2:2">
      <c r="B289" s="147" t="s">
        <v>494</v>
      </c>
    </row>
    <row r="290" spans="2:2">
      <c r="B290" s="147" t="s">
        <v>495</v>
      </c>
    </row>
    <row r="291" spans="2:2">
      <c r="B291" s="148" t="s">
        <v>496</v>
      </c>
    </row>
    <row r="292" spans="2:2">
      <c r="B292" s="148" t="s">
        <v>497</v>
      </c>
    </row>
    <row r="293" spans="2:2">
      <c r="B293" s="148" t="s">
        <v>498</v>
      </c>
    </row>
    <row r="294" spans="2:2">
      <c r="B294" s="148" t="s">
        <v>499</v>
      </c>
    </row>
    <row r="295" spans="2:2">
      <c r="B295" s="148" t="s">
        <v>500</v>
      </c>
    </row>
    <row r="296" spans="2:2" ht="22.5">
      <c r="B296" s="147" t="s">
        <v>501</v>
      </c>
    </row>
    <row r="297" spans="2:2">
      <c r="B297" s="147"/>
    </row>
    <row r="298" spans="2:2" ht="22.5">
      <c r="B298" s="147" t="s">
        <v>502</v>
      </c>
    </row>
    <row r="299" spans="2:2">
      <c r="B299" s="147" t="s">
        <v>503</v>
      </c>
    </row>
    <row r="300" spans="2:2" ht="33.75">
      <c r="B300" s="147" t="s">
        <v>504</v>
      </c>
    </row>
    <row r="301" spans="2:2" ht="90">
      <c r="B301" s="147" t="s">
        <v>505</v>
      </c>
    </row>
    <row r="302" spans="2:2">
      <c r="B302" s="147" t="s">
        <v>506</v>
      </c>
    </row>
    <row r="303" spans="2:2">
      <c r="B303" s="147"/>
    </row>
    <row r="304" spans="2:2">
      <c r="B304" s="147" t="s">
        <v>436</v>
      </c>
    </row>
    <row r="305" spans="2:2">
      <c r="B305" s="148" t="s">
        <v>461</v>
      </c>
    </row>
    <row r="306" spans="2:2">
      <c r="B306" s="148" t="s">
        <v>412</v>
      </c>
    </row>
    <row r="307" spans="2:2">
      <c r="B307" s="148" t="s">
        <v>413</v>
      </c>
    </row>
    <row r="308" spans="2:2">
      <c r="B308" s="148" t="s">
        <v>507</v>
      </c>
    </row>
    <row r="309" spans="2:2">
      <c r="B309" s="148" t="s">
        <v>508</v>
      </c>
    </row>
    <row r="310" spans="2:2">
      <c r="B310" s="148" t="s">
        <v>345</v>
      </c>
    </row>
    <row r="311" spans="2:2">
      <c r="B311" s="148" t="s">
        <v>346</v>
      </c>
    </row>
    <row r="312" spans="2:2">
      <c r="B312" s="148" t="s">
        <v>347</v>
      </c>
    </row>
    <row r="313" spans="2:2">
      <c r="B313" s="148" t="s">
        <v>476</v>
      </c>
    </row>
    <row r="314" spans="2:2">
      <c r="B314" s="148" t="s">
        <v>509</v>
      </c>
    </row>
    <row r="315" spans="2:2" ht="22.5">
      <c r="B315" s="148" t="s">
        <v>510</v>
      </c>
    </row>
    <row r="316" spans="2:2" ht="12.75" thickBot="1">
      <c r="B316" s="147"/>
    </row>
    <row r="317" spans="2:2" ht="12.75" thickBot="1">
      <c r="B317" s="146" t="s">
        <v>792</v>
      </c>
    </row>
    <row r="318" spans="2:2">
      <c r="B318" s="147"/>
    </row>
    <row r="319" spans="2:2" ht="33.75">
      <c r="B319" s="147" t="s">
        <v>513</v>
      </c>
    </row>
    <row r="320" spans="2:2" ht="22.5">
      <c r="B320" s="147" t="s">
        <v>514</v>
      </c>
    </row>
    <row r="321" spans="2:2">
      <c r="B321" s="148" t="s">
        <v>515</v>
      </c>
    </row>
    <row r="322" spans="2:2">
      <c r="B322" s="148" t="s">
        <v>516</v>
      </c>
    </row>
    <row r="323" spans="2:2">
      <c r="B323" s="148" t="s">
        <v>517</v>
      </c>
    </row>
    <row r="324" spans="2:2">
      <c r="B324" s="148" t="s">
        <v>518</v>
      </c>
    </row>
    <row r="325" spans="2:2">
      <c r="B325" s="148" t="s">
        <v>519</v>
      </c>
    </row>
    <row r="326" spans="2:2">
      <c r="B326" s="148" t="s">
        <v>520</v>
      </c>
    </row>
    <row r="327" spans="2:2">
      <c r="B327" s="148" t="s">
        <v>521</v>
      </c>
    </row>
    <row r="328" spans="2:2">
      <c r="B328" s="148" t="s">
        <v>522</v>
      </c>
    </row>
    <row r="329" spans="2:2">
      <c r="B329" s="148" t="s">
        <v>523</v>
      </c>
    </row>
    <row r="330" spans="2:2">
      <c r="B330" s="148" t="s">
        <v>524</v>
      </c>
    </row>
    <row r="331" spans="2:2">
      <c r="B331" s="148" t="s">
        <v>520</v>
      </c>
    </row>
    <row r="332" spans="2:2" ht="22.5">
      <c r="B332" s="147" t="s">
        <v>525</v>
      </c>
    </row>
    <row r="333" spans="2:2" ht="33.75">
      <c r="B333" s="147" t="s">
        <v>526</v>
      </c>
    </row>
    <row r="334" spans="2:2" ht="22.5">
      <c r="B334" s="147" t="s">
        <v>527</v>
      </c>
    </row>
    <row r="335" spans="2:2" ht="22.5">
      <c r="B335" s="147" t="s">
        <v>528</v>
      </c>
    </row>
    <row r="336" spans="2:2">
      <c r="B336" s="147"/>
    </row>
    <row r="337" spans="2:2">
      <c r="B337" s="147" t="s">
        <v>194</v>
      </c>
    </row>
    <row r="338" spans="2:2">
      <c r="B338" s="148" t="s">
        <v>461</v>
      </c>
    </row>
    <row r="339" spans="2:2">
      <c r="B339" s="148" t="s">
        <v>412</v>
      </c>
    </row>
    <row r="340" spans="2:2">
      <c r="B340" s="148" t="s">
        <v>507</v>
      </c>
    </row>
    <row r="341" spans="2:2">
      <c r="B341" s="148" t="s">
        <v>529</v>
      </c>
    </row>
    <row r="342" spans="2:2">
      <c r="B342" s="148" t="s">
        <v>508</v>
      </c>
    </row>
    <row r="343" spans="2:2">
      <c r="B343" s="148" t="s">
        <v>345</v>
      </c>
    </row>
    <row r="344" spans="2:2">
      <c r="B344" s="148" t="s">
        <v>346</v>
      </c>
    </row>
    <row r="345" spans="2:2">
      <c r="B345" s="148" t="s">
        <v>347</v>
      </c>
    </row>
    <row r="346" spans="2:2">
      <c r="B346" s="148" t="s">
        <v>530</v>
      </c>
    </row>
    <row r="347" spans="2:2">
      <c r="B347" s="148" t="s">
        <v>417</v>
      </c>
    </row>
    <row r="348" spans="2:2">
      <c r="B348" s="148" t="s">
        <v>418</v>
      </c>
    </row>
    <row r="349" spans="2:2">
      <c r="B349" s="148" t="s">
        <v>419</v>
      </c>
    </row>
    <row r="350" spans="2:2" ht="12.75" thickBot="1">
      <c r="B350" s="147"/>
    </row>
    <row r="351" spans="2:2" ht="12.75" thickBot="1">
      <c r="B351" s="146" t="s">
        <v>793</v>
      </c>
    </row>
    <row r="352" spans="2:2">
      <c r="B352" s="147"/>
    </row>
    <row r="353" spans="2:2" ht="45">
      <c r="B353" s="147" t="s">
        <v>531</v>
      </c>
    </row>
    <row r="354" spans="2:2" ht="22.5">
      <c r="B354" s="147" t="s">
        <v>532</v>
      </c>
    </row>
    <row r="355" spans="2:2">
      <c r="B355" s="147" t="s">
        <v>533</v>
      </c>
    </row>
    <row r="356" spans="2:2">
      <c r="B356" s="148" t="s">
        <v>534</v>
      </c>
    </row>
    <row r="357" spans="2:2">
      <c r="B357" s="148" t="s">
        <v>565</v>
      </c>
    </row>
    <row r="358" spans="2:2">
      <c r="B358" s="148" t="s">
        <v>535</v>
      </c>
    </row>
    <row r="359" spans="2:2" ht="22.5">
      <c r="B359" s="147" t="s">
        <v>318</v>
      </c>
    </row>
    <row r="360" spans="2:2" ht="22.5">
      <c r="B360" s="147" t="s">
        <v>536</v>
      </c>
    </row>
    <row r="361" spans="2:2" ht="33.75">
      <c r="B361" s="147" t="s">
        <v>537</v>
      </c>
    </row>
    <row r="362" spans="2:2">
      <c r="B362" s="147" t="s">
        <v>538</v>
      </c>
    </row>
    <row r="363" spans="2:2">
      <c r="B363" s="148" t="s">
        <v>539</v>
      </c>
    </row>
    <row r="364" spans="2:2">
      <c r="B364" s="148" t="s">
        <v>540</v>
      </c>
    </row>
    <row r="365" spans="2:2">
      <c r="B365" s="148" t="s">
        <v>541</v>
      </c>
    </row>
    <row r="366" spans="2:2">
      <c r="B366" s="148" t="s">
        <v>542</v>
      </c>
    </row>
    <row r="367" spans="2:2">
      <c r="B367" s="148" t="s">
        <v>543</v>
      </c>
    </row>
    <row r="368" spans="2:2" ht="11.45" customHeight="1">
      <c r="B368" s="147" t="s">
        <v>544</v>
      </c>
    </row>
    <row r="369" spans="2:2" ht="22.5">
      <c r="B369" s="147" t="s">
        <v>545</v>
      </c>
    </row>
    <row r="370" spans="2:2" ht="22.5">
      <c r="B370" s="147" t="s">
        <v>546</v>
      </c>
    </row>
    <row r="371" spans="2:2" ht="33.75">
      <c r="B371" s="147" t="s">
        <v>547</v>
      </c>
    </row>
    <row r="372" spans="2:2" ht="22.5">
      <c r="B372" s="147" t="s">
        <v>548</v>
      </c>
    </row>
    <row r="373" spans="2:2">
      <c r="B373" s="147" t="s">
        <v>549</v>
      </c>
    </row>
    <row r="374" spans="2:2">
      <c r="B374" s="147" t="s">
        <v>550</v>
      </c>
    </row>
    <row r="375" spans="2:2" ht="22.5">
      <c r="B375" s="147" t="s">
        <v>551</v>
      </c>
    </row>
    <row r="376" spans="2:2" ht="33.75">
      <c r="B376" s="147" t="s">
        <v>552</v>
      </c>
    </row>
    <row r="377" spans="2:2" ht="11.45" customHeight="1">
      <c r="B377" s="147" t="s">
        <v>553</v>
      </c>
    </row>
    <row r="378" spans="2:2">
      <c r="B378" s="147" t="s">
        <v>554</v>
      </c>
    </row>
    <row r="379" spans="2:2" ht="33.75">
      <c r="B379" s="147" t="s">
        <v>555</v>
      </c>
    </row>
    <row r="380" spans="2:2" ht="22.5">
      <c r="B380" s="147" t="s">
        <v>556</v>
      </c>
    </row>
    <row r="381" spans="2:2">
      <c r="B381" s="147"/>
    </row>
    <row r="382" spans="2:2">
      <c r="B382" s="147" t="s">
        <v>194</v>
      </c>
    </row>
    <row r="383" spans="2:2">
      <c r="B383" s="148" t="s">
        <v>557</v>
      </c>
    </row>
    <row r="384" spans="2:2" ht="22.5">
      <c r="B384" s="148" t="s">
        <v>558</v>
      </c>
    </row>
    <row r="385" spans="2:2">
      <c r="B385" s="148" t="s">
        <v>559</v>
      </c>
    </row>
    <row r="386" spans="2:2">
      <c r="B386" s="148" t="s">
        <v>414</v>
      </c>
    </row>
    <row r="387" spans="2:2" ht="10.9" customHeight="1">
      <c r="B387" s="148" t="s">
        <v>560</v>
      </c>
    </row>
    <row r="388" spans="2:2">
      <c r="B388" s="148" t="s">
        <v>561</v>
      </c>
    </row>
    <row r="389" spans="2:2">
      <c r="B389" s="148" t="s">
        <v>416</v>
      </c>
    </row>
    <row r="390" spans="2:2">
      <c r="B390" s="148" t="s">
        <v>346</v>
      </c>
    </row>
    <row r="391" spans="2:2">
      <c r="B391" s="148" t="s">
        <v>347</v>
      </c>
    </row>
    <row r="392" spans="2:2">
      <c r="B392" s="148" t="s">
        <v>349</v>
      </c>
    </row>
    <row r="393" spans="2:2">
      <c r="B393" s="148" t="s">
        <v>509</v>
      </c>
    </row>
    <row r="394" spans="2:2">
      <c r="B394" s="148" t="s">
        <v>562</v>
      </c>
    </row>
    <row r="395" spans="2:2">
      <c r="B395" s="148" t="s">
        <v>563</v>
      </c>
    </row>
    <row r="396" spans="2:2" ht="23.25" thickBot="1">
      <c r="B396" s="147" t="s">
        <v>564</v>
      </c>
    </row>
    <row r="397" spans="2:2" ht="12.75" thickBot="1">
      <c r="B397" s="146" t="s">
        <v>794</v>
      </c>
    </row>
    <row r="398" spans="2:2">
      <c r="B398" s="147"/>
    </row>
    <row r="399" spans="2:2" ht="67.5">
      <c r="B399" s="147" t="s">
        <v>566</v>
      </c>
    </row>
    <row r="400" spans="2:2" ht="11.45" customHeight="1">
      <c r="B400" s="147" t="s">
        <v>567</v>
      </c>
    </row>
    <row r="401" spans="2:2" ht="22.5">
      <c r="B401" s="147" t="s">
        <v>568</v>
      </c>
    </row>
    <row r="402" spans="2:2">
      <c r="B402" s="147"/>
    </row>
    <row r="403" spans="2:2">
      <c r="B403" s="147" t="s">
        <v>194</v>
      </c>
    </row>
    <row r="404" spans="2:2">
      <c r="B404" s="148" t="s">
        <v>569</v>
      </c>
    </row>
    <row r="405" spans="2:2">
      <c r="B405" s="148" t="s">
        <v>412</v>
      </c>
    </row>
    <row r="406" spans="2:2">
      <c r="B406" s="148" t="s">
        <v>570</v>
      </c>
    </row>
    <row r="407" spans="2:2">
      <c r="B407" s="148" t="s">
        <v>508</v>
      </c>
    </row>
    <row r="408" spans="2:2">
      <c r="B408" s="148" t="s">
        <v>571</v>
      </c>
    </row>
    <row r="409" spans="2:2">
      <c r="B409" s="148" t="s">
        <v>572</v>
      </c>
    </row>
    <row r="410" spans="2:2">
      <c r="B410" s="148" t="s">
        <v>573</v>
      </c>
    </row>
    <row r="411" spans="2:2">
      <c r="B411" s="148" t="s">
        <v>345</v>
      </c>
    </row>
    <row r="412" spans="2:2">
      <c r="B412" s="148" t="s">
        <v>346</v>
      </c>
    </row>
    <row r="413" spans="2:2">
      <c r="B413" s="148" t="s">
        <v>347</v>
      </c>
    </row>
    <row r="414" spans="2:2">
      <c r="B414" s="148" t="s">
        <v>574</v>
      </c>
    </row>
    <row r="415" spans="2:2">
      <c r="B415" s="148" t="s">
        <v>418</v>
      </c>
    </row>
    <row r="416" spans="2:2">
      <c r="B416" s="148" t="s">
        <v>419</v>
      </c>
    </row>
    <row r="417" spans="2:2">
      <c r="B417" s="147"/>
    </row>
    <row r="418" spans="2:2" ht="33.75">
      <c r="B418" s="147" t="s">
        <v>575</v>
      </c>
    </row>
    <row r="419" spans="2:2" ht="12.75" thickBot="1">
      <c r="B419" s="147"/>
    </row>
    <row r="420" spans="2:2" ht="12.75" thickBot="1">
      <c r="B420" s="146" t="s">
        <v>795</v>
      </c>
    </row>
    <row r="421" spans="2:2">
      <c r="B421" s="147"/>
    </row>
    <row r="422" spans="2:2" ht="22.5">
      <c r="B422" s="147" t="s">
        <v>576</v>
      </c>
    </row>
    <row r="423" spans="2:2" ht="78.75">
      <c r="B423" s="147" t="s">
        <v>577</v>
      </c>
    </row>
    <row r="424" spans="2:2" ht="11.45" customHeight="1">
      <c r="B424" s="147" t="s">
        <v>567</v>
      </c>
    </row>
    <row r="425" spans="2:2" ht="22.5">
      <c r="B425" s="147" t="s">
        <v>578</v>
      </c>
    </row>
    <row r="426" spans="2:2" ht="33.6" customHeight="1">
      <c r="B426" s="147" t="s">
        <v>579</v>
      </c>
    </row>
    <row r="427" spans="2:2" ht="22.5">
      <c r="B427" s="147" t="s">
        <v>580</v>
      </c>
    </row>
    <row r="428" spans="2:2" ht="22.5">
      <c r="B428" s="147" t="s">
        <v>581</v>
      </c>
    </row>
    <row r="429" spans="2:2">
      <c r="B429" s="147"/>
    </row>
    <row r="430" spans="2:2">
      <c r="B430" s="147" t="s">
        <v>194</v>
      </c>
    </row>
    <row r="431" spans="2:2">
      <c r="B431" s="148" t="s">
        <v>461</v>
      </c>
    </row>
    <row r="432" spans="2:2">
      <c r="B432" s="148" t="s">
        <v>412</v>
      </c>
    </row>
    <row r="433" spans="2:2">
      <c r="B433" s="148" t="s">
        <v>507</v>
      </c>
    </row>
    <row r="434" spans="2:2">
      <c r="B434" s="148" t="s">
        <v>582</v>
      </c>
    </row>
    <row r="435" spans="2:2">
      <c r="B435" s="148" t="s">
        <v>583</v>
      </c>
    </row>
    <row r="436" spans="2:2">
      <c r="B436" s="148" t="s">
        <v>345</v>
      </c>
    </row>
    <row r="437" spans="2:2">
      <c r="B437" s="148" t="s">
        <v>584</v>
      </c>
    </row>
    <row r="438" spans="2:2">
      <c r="B438" s="148" t="s">
        <v>346</v>
      </c>
    </row>
    <row r="439" spans="2:2">
      <c r="B439" s="148" t="s">
        <v>347</v>
      </c>
    </row>
    <row r="440" spans="2:2">
      <c r="B440" s="148" t="s">
        <v>530</v>
      </c>
    </row>
    <row r="441" spans="2:2">
      <c r="B441" s="148" t="s">
        <v>417</v>
      </c>
    </row>
    <row r="442" spans="2:2">
      <c r="B442" s="148" t="s">
        <v>418</v>
      </c>
    </row>
    <row r="443" spans="2:2">
      <c r="B443" s="148" t="s">
        <v>419</v>
      </c>
    </row>
    <row r="444" spans="2:2">
      <c r="B444" s="147"/>
    </row>
    <row r="445" spans="2:2" ht="33.75">
      <c r="B445" s="147" t="s">
        <v>585</v>
      </c>
    </row>
    <row r="446" spans="2:2">
      <c r="B446" s="147" t="s">
        <v>586</v>
      </c>
    </row>
    <row r="447" spans="2:2">
      <c r="B447" s="147" t="s">
        <v>587</v>
      </c>
    </row>
    <row r="448" spans="2:2">
      <c r="B448" s="148" t="s">
        <v>588</v>
      </c>
    </row>
    <row r="449" spans="2:2">
      <c r="B449" s="148" t="s">
        <v>589</v>
      </c>
    </row>
    <row r="450" spans="2:2">
      <c r="B450" s="148" t="s">
        <v>590</v>
      </c>
    </row>
    <row r="451" spans="2:2">
      <c r="B451" s="148" t="s">
        <v>591</v>
      </c>
    </row>
    <row r="452" spans="2:2">
      <c r="B452" s="148" t="s">
        <v>592</v>
      </c>
    </row>
    <row r="453" spans="2:2">
      <c r="B453" s="147" t="s">
        <v>593</v>
      </c>
    </row>
    <row r="454" spans="2:2" ht="33.75">
      <c r="B454" s="147" t="s">
        <v>594</v>
      </c>
    </row>
    <row r="455" spans="2:2" ht="33.75">
      <c r="B455" s="147" t="s">
        <v>595</v>
      </c>
    </row>
    <row r="456" spans="2:2" ht="22.5">
      <c r="B456" s="147" t="s">
        <v>596</v>
      </c>
    </row>
    <row r="457" spans="2:2">
      <c r="B457" s="147" t="s">
        <v>597</v>
      </c>
    </row>
    <row r="458" spans="2:2">
      <c r="B458" s="147" t="s">
        <v>598</v>
      </c>
    </row>
    <row r="459" spans="2:2">
      <c r="B459" s="147" t="s">
        <v>599</v>
      </c>
    </row>
    <row r="460" spans="2:2" ht="22.5">
      <c r="B460" s="147" t="s">
        <v>600</v>
      </c>
    </row>
    <row r="461" spans="2:2">
      <c r="B461" s="148" t="s">
        <v>601</v>
      </c>
    </row>
    <row r="462" spans="2:2">
      <c r="B462" s="148" t="s">
        <v>602</v>
      </c>
    </row>
    <row r="463" spans="2:2">
      <c r="B463" s="148" t="s">
        <v>603</v>
      </c>
    </row>
    <row r="464" spans="2:2" ht="22.5">
      <c r="B464" s="148" t="s">
        <v>604</v>
      </c>
    </row>
    <row r="465" spans="2:2">
      <c r="B465" s="148" t="s">
        <v>605</v>
      </c>
    </row>
    <row r="466" spans="2:2" ht="22.5">
      <c r="B466" s="147" t="s">
        <v>606</v>
      </c>
    </row>
    <row r="467" spans="2:2" ht="20.45" customHeight="1">
      <c r="B467" s="147" t="s">
        <v>607</v>
      </c>
    </row>
    <row r="468" spans="2:2">
      <c r="B468" s="147" t="s">
        <v>608</v>
      </c>
    </row>
    <row r="469" spans="2:2" ht="12.75" thickBot="1">
      <c r="B469" s="147"/>
    </row>
    <row r="470" spans="2:2" ht="12.75" thickBot="1">
      <c r="B470" s="146" t="s">
        <v>796</v>
      </c>
    </row>
    <row r="471" spans="2:2">
      <c r="B471" s="147"/>
    </row>
    <row r="472" spans="2:2" ht="33.75">
      <c r="B472" s="147" t="s">
        <v>609</v>
      </c>
    </row>
    <row r="473" spans="2:2" ht="22.5">
      <c r="B473" s="147" t="s">
        <v>610</v>
      </c>
    </row>
    <row r="474" spans="2:2">
      <c r="B474" s="148" t="s">
        <v>611</v>
      </c>
    </row>
    <row r="475" spans="2:2">
      <c r="B475" s="148" t="s">
        <v>612</v>
      </c>
    </row>
    <row r="476" spans="2:2">
      <c r="B476" s="148" t="s">
        <v>613</v>
      </c>
    </row>
    <row r="477" spans="2:2">
      <c r="B477" s="148" t="s">
        <v>614</v>
      </c>
    </row>
    <row r="478" spans="2:2">
      <c r="B478" s="148" t="s">
        <v>615</v>
      </c>
    </row>
    <row r="479" spans="2:2">
      <c r="B479" s="148" t="s">
        <v>616</v>
      </c>
    </row>
    <row r="480" spans="2:2">
      <c r="B480" s="147"/>
    </row>
    <row r="481" spans="2:2">
      <c r="B481" s="150" t="s">
        <v>617</v>
      </c>
    </row>
    <row r="482" spans="2:2" ht="22.5">
      <c r="B482" s="147" t="s">
        <v>618</v>
      </c>
    </row>
    <row r="483" spans="2:2">
      <c r="B483" s="147" t="s">
        <v>619</v>
      </c>
    </row>
    <row r="484" spans="2:2" ht="22.5">
      <c r="B484" s="147" t="s">
        <v>620</v>
      </c>
    </row>
    <row r="485" spans="2:2">
      <c r="B485" s="147" t="s">
        <v>621</v>
      </c>
    </row>
    <row r="486" spans="2:2">
      <c r="B486" s="148" t="s">
        <v>622</v>
      </c>
    </row>
    <row r="487" spans="2:2">
      <c r="B487" s="148" t="s">
        <v>374</v>
      </c>
    </row>
    <row r="488" spans="2:2">
      <c r="B488" s="148" t="s">
        <v>623</v>
      </c>
    </row>
    <row r="489" spans="2:2" ht="22.5">
      <c r="B489" s="148" t="s">
        <v>624</v>
      </c>
    </row>
    <row r="490" spans="2:2">
      <c r="B490" s="148" t="s">
        <v>625</v>
      </c>
    </row>
    <row r="491" spans="2:2" ht="22.5">
      <c r="B491" s="148" t="s">
        <v>626</v>
      </c>
    </row>
    <row r="492" spans="2:2">
      <c r="B492" s="148" t="s">
        <v>627</v>
      </c>
    </row>
    <row r="493" spans="2:2">
      <c r="B493" s="148" t="s">
        <v>628</v>
      </c>
    </row>
    <row r="494" spans="2:2">
      <c r="B494" s="148" t="s">
        <v>629</v>
      </c>
    </row>
    <row r="495" spans="2:2">
      <c r="B495" s="147"/>
    </row>
    <row r="496" spans="2:2">
      <c r="B496" s="150" t="s">
        <v>630</v>
      </c>
    </row>
    <row r="497" spans="2:2" ht="11.45" customHeight="1">
      <c r="B497" s="147" t="s">
        <v>631</v>
      </c>
    </row>
    <row r="498" spans="2:2" ht="45">
      <c r="B498" s="147" t="s">
        <v>632</v>
      </c>
    </row>
    <row r="499" spans="2:2" ht="45">
      <c r="B499" s="147" t="s">
        <v>633</v>
      </c>
    </row>
    <row r="500" spans="2:2">
      <c r="B500" s="147" t="s">
        <v>634</v>
      </c>
    </row>
    <row r="501" spans="2:2">
      <c r="B501" s="148" t="s">
        <v>635</v>
      </c>
    </row>
    <row r="502" spans="2:2">
      <c r="B502" s="148" t="s">
        <v>636</v>
      </c>
    </row>
    <row r="503" spans="2:2">
      <c r="B503" s="148" t="s">
        <v>637</v>
      </c>
    </row>
    <row r="504" spans="2:2">
      <c r="B504" s="148" t="s">
        <v>638</v>
      </c>
    </row>
    <row r="505" spans="2:2">
      <c r="B505" s="147" t="s">
        <v>639</v>
      </c>
    </row>
    <row r="506" spans="2:2">
      <c r="B506" s="147" t="s">
        <v>640</v>
      </c>
    </row>
    <row r="507" spans="2:2" ht="22.5">
      <c r="B507" s="147" t="s">
        <v>641</v>
      </c>
    </row>
    <row r="508" spans="2:2" ht="56.25">
      <c r="B508" s="150" t="s">
        <v>642</v>
      </c>
    </row>
    <row r="509" spans="2:2">
      <c r="B509" s="147"/>
    </row>
    <row r="510" spans="2:2">
      <c r="B510" s="150" t="s">
        <v>643</v>
      </c>
    </row>
    <row r="511" spans="2:2">
      <c r="B511" s="147" t="s">
        <v>644</v>
      </c>
    </row>
    <row r="512" spans="2:2" ht="53.45" customHeight="1">
      <c r="B512" s="147" t="s">
        <v>645</v>
      </c>
    </row>
    <row r="513" spans="2:2" ht="33.75">
      <c r="B513" s="147" t="s">
        <v>646</v>
      </c>
    </row>
    <row r="514" spans="2:2">
      <c r="B514" s="147"/>
    </row>
    <row r="515" spans="2:2">
      <c r="B515" s="150" t="s">
        <v>647</v>
      </c>
    </row>
    <row r="516" spans="2:2" ht="22.5">
      <c r="B516" s="147" t="s">
        <v>648</v>
      </c>
    </row>
    <row r="517" spans="2:2" ht="22.5">
      <c r="B517" s="147" t="s">
        <v>649</v>
      </c>
    </row>
    <row r="518" spans="2:2" ht="22.5">
      <c r="B518" s="147" t="s">
        <v>650</v>
      </c>
    </row>
    <row r="519" spans="2:2" ht="33.75">
      <c r="B519" s="147" t="s">
        <v>651</v>
      </c>
    </row>
    <row r="520" spans="2:2" ht="33" customHeight="1">
      <c r="B520" s="147" t="s">
        <v>652</v>
      </c>
    </row>
    <row r="521" spans="2:2" ht="22.5">
      <c r="B521" s="147" t="s">
        <v>653</v>
      </c>
    </row>
    <row r="522" spans="2:2">
      <c r="B522" s="147"/>
    </row>
    <row r="523" spans="2:2">
      <c r="B523" s="150" t="s">
        <v>654</v>
      </c>
    </row>
    <row r="524" spans="2:2" ht="22.5">
      <c r="B524" s="147" t="s">
        <v>655</v>
      </c>
    </row>
    <row r="525" spans="2:2" ht="22.5">
      <c r="B525" s="147" t="s">
        <v>656</v>
      </c>
    </row>
    <row r="526" spans="2:2">
      <c r="B526" s="147" t="s">
        <v>657</v>
      </c>
    </row>
    <row r="527" spans="2:2" ht="56.25">
      <c r="B527" s="147" t="s">
        <v>658</v>
      </c>
    </row>
    <row r="528" spans="2:2">
      <c r="B528" s="147" t="s">
        <v>659</v>
      </c>
    </row>
    <row r="529" spans="2:2">
      <c r="B529" s="147"/>
    </row>
    <row r="530" spans="2:2">
      <c r="B530" s="147" t="s">
        <v>194</v>
      </c>
    </row>
    <row r="531" spans="2:2">
      <c r="B531" s="148" t="s">
        <v>412</v>
      </c>
    </row>
    <row r="532" spans="2:2">
      <c r="B532" s="148" t="s">
        <v>345</v>
      </c>
    </row>
    <row r="533" spans="2:2">
      <c r="B533" s="148" t="s">
        <v>346</v>
      </c>
    </row>
    <row r="534" spans="2:2">
      <c r="B534" s="148" t="s">
        <v>347</v>
      </c>
    </row>
    <row r="535" spans="2:2">
      <c r="B535" s="148" t="s">
        <v>530</v>
      </c>
    </row>
    <row r="536" spans="2:2">
      <c r="B536" s="148" t="s">
        <v>417</v>
      </c>
    </row>
    <row r="537" spans="2:2">
      <c r="B537" s="148" t="s">
        <v>418</v>
      </c>
    </row>
    <row r="538" spans="2:2">
      <c r="B538" s="148" t="s">
        <v>509</v>
      </c>
    </row>
    <row r="539" spans="2:2">
      <c r="B539" s="148" t="s">
        <v>660</v>
      </c>
    </row>
    <row r="540" spans="2:2">
      <c r="B540" s="147"/>
    </row>
    <row r="541" spans="2:2" ht="45">
      <c r="B541" s="147" t="s">
        <v>661</v>
      </c>
    </row>
    <row r="542" spans="2:2" ht="12.75" thickBot="1">
      <c r="B542" s="147"/>
    </row>
    <row r="543" spans="2:2" ht="12.75" thickBot="1">
      <c r="B543" s="146" t="s">
        <v>797</v>
      </c>
    </row>
    <row r="544" spans="2:2">
      <c r="B544" s="147"/>
    </row>
    <row r="545" spans="2:2" ht="45">
      <c r="B545" s="147" t="s">
        <v>662</v>
      </c>
    </row>
    <row r="546" spans="2:2">
      <c r="B546" s="147"/>
    </row>
    <row r="547" spans="2:2">
      <c r="B547" s="150" t="s">
        <v>663</v>
      </c>
    </row>
    <row r="548" spans="2:2">
      <c r="B548" s="147" t="s">
        <v>664</v>
      </c>
    </row>
    <row r="549" spans="2:2">
      <c r="B549" s="148" t="s">
        <v>665</v>
      </c>
    </row>
    <row r="550" spans="2:2">
      <c r="B550" s="148" t="s">
        <v>666</v>
      </c>
    </row>
    <row r="551" spans="2:2">
      <c r="B551" s="148" t="s">
        <v>667</v>
      </c>
    </row>
    <row r="552" spans="2:2">
      <c r="B552" s="148" t="s">
        <v>718</v>
      </c>
    </row>
    <row r="553" spans="2:2">
      <c r="B553" s="148" t="s">
        <v>719</v>
      </c>
    </row>
    <row r="554" spans="2:2">
      <c r="B554" s="147" t="s">
        <v>668</v>
      </c>
    </row>
    <row r="555" spans="2:2" ht="22.5">
      <c r="B555" s="148" t="s">
        <v>720</v>
      </c>
    </row>
    <row r="556" spans="2:2">
      <c r="B556" s="148" t="s">
        <v>669</v>
      </c>
    </row>
    <row r="557" spans="2:2">
      <c r="B557" s="148" t="s">
        <v>670</v>
      </c>
    </row>
    <row r="558" spans="2:2">
      <c r="B558" s="148" t="s">
        <v>671</v>
      </c>
    </row>
    <row r="559" spans="2:2">
      <c r="B559" s="147" t="s">
        <v>672</v>
      </c>
    </row>
    <row r="560" spans="2:2" ht="21" customHeight="1">
      <c r="B560" s="148" t="s">
        <v>721</v>
      </c>
    </row>
    <row r="561" spans="2:2">
      <c r="B561" s="148" t="s">
        <v>722</v>
      </c>
    </row>
    <row r="562" spans="2:2">
      <c r="B562" s="148" t="s">
        <v>673</v>
      </c>
    </row>
    <row r="563" spans="2:2">
      <c r="B563" s="148" t="s">
        <v>674</v>
      </c>
    </row>
    <row r="564" spans="2:2">
      <c r="B564" s="150" t="s">
        <v>675</v>
      </c>
    </row>
    <row r="565" spans="2:2" ht="33.75">
      <c r="B565" s="147" t="s">
        <v>676</v>
      </c>
    </row>
    <row r="566" spans="2:2" ht="22.5">
      <c r="B566" s="147" t="s">
        <v>677</v>
      </c>
    </row>
    <row r="567" spans="2:2" ht="22.5">
      <c r="B567" s="148" t="s">
        <v>723</v>
      </c>
    </row>
    <row r="568" spans="2:2" ht="22.5">
      <c r="B568" s="148" t="s">
        <v>724</v>
      </c>
    </row>
    <row r="569" spans="2:2">
      <c r="B569" s="148" t="s">
        <v>725</v>
      </c>
    </row>
    <row r="570" spans="2:2">
      <c r="B570" s="148" t="s">
        <v>726</v>
      </c>
    </row>
    <row r="571" spans="2:2">
      <c r="B571" s="147"/>
    </row>
    <row r="572" spans="2:2">
      <c r="B572" s="150" t="s">
        <v>678</v>
      </c>
    </row>
    <row r="573" spans="2:2" ht="22.5">
      <c r="B573" s="147" t="s">
        <v>679</v>
      </c>
    </row>
    <row r="574" spans="2:2" ht="33.75">
      <c r="B574" s="147" t="s">
        <v>680</v>
      </c>
    </row>
    <row r="575" spans="2:2" ht="33.75">
      <c r="B575" s="147" t="s">
        <v>681</v>
      </c>
    </row>
    <row r="576" spans="2:2" ht="22.5">
      <c r="B576" s="147" t="s">
        <v>682</v>
      </c>
    </row>
    <row r="577" spans="2:2" ht="22.5">
      <c r="B577" s="147" t="s">
        <v>683</v>
      </c>
    </row>
    <row r="578" spans="2:2">
      <c r="B578" s="147" t="s">
        <v>684</v>
      </c>
    </row>
    <row r="579" spans="2:2" ht="33.75">
      <c r="B579" s="147" t="s">
        <v>685</v>
      </c>
    </row>
    <row r="580" spans="2:2">
      <c r="B580" s="147" t="s">
        <v>686</v>
      </c>
    </row>
    <row r="581" spans="2:2" ht="33.75">
      <c r="B581" s="147" t="s">
        <v>687</v>
      </c>
    </row>
    <row r="582" spans="2:2" ht="22.5">
      <c r="B582" s="147" t="s">
        <v>688</v>
      </c>
    </row>
    <row r="583" spans="2:2" ht="22.5">
      <c r="B583" s="147" t="s">
        <v>689</v>
      </c>
    </row>
    <row r="584" spans="2:2" ht="22.5">
      <c r="B584" s="147" t="s">
        <v>690</v>
      </c>
    </row>
    <row r="585" spans="2:2">
      <c r="B585" s="150" t="s">
        <v>691</v>
      </c>
    </row>
    <row r="586" spans="2:2">
      <c r="B586" s="147" t="s">
        <v>692</v>
      </c>
    </row>
    <row r="587" spans="2:2" ht="22.5">
      <c r="B587" s="147" t="s">
        <v>693</v>
      </c>
    </row>
    <row r="588" spans="2:2">
      <c r="B588" s="147" t="s">
        <v>694</v>
      </c>
    </row>
    <row r="589" spans="2:2">
      <c r="B589" s="147" t="s">
        <v>695</v>
      </c>
    </row>
    <row r="590" spans="2:2">
      <c r="B590" s="150" t="s">
        <v>696</v>
      </c>
    </row>
    <row r="591" spans="2:2" ht="22.5">
      <c r="B591" s="147" t="s">
        <v>697</v>
      </c>
    </row>
    <row r="592" spans="2:2">
      <c r="B592" s="147" t="s">
        <v>698</v>
      </c>
    </row>
    <row r="593" spans="2:2">
      <c r="B593" s="147" t="s">
        <v>699</v>
      </c>
    </row>
    <row r="594" spans="2:2" ht="22.5">
      <c r="B594" s="147" t="s">
        <v>700</v>
      </c>
    </row>
    <row r="595" spans="2:2">
      <c r="B595" s="150" t="s">
        <v>701</v>
      </c>
    </row>
    <row r="596" spans="2:2" ht="22.5">
      <c r="B596" s="147" t="s">
        <v>702</v>
      </c>
    </row>
    <row r="597" spans="2:2" ht="22.5">
      <c r="B597" s="147" t="s">
        <v>703</v>
      </c>
    </row>
    <row r="598" spans="2:2">
      <c r="B598" s="150" t="s">
        <v>704</v>
      </c>
    </row>
    <row r="599" spans="2:2">
      <c r="B599" s="147" t="s">
        <v>705</v>
      </c>
    </row>
    <row r="600" spans="2:2">
      <c r="B600" s="150" t="s">
        <v>706</v>
      </c>
    </row>
    <row r="601" spans="2:2" ht="22.5">
      <c r="B601" s="147" t="s">
        <v>707</v>
      </c>
    </row>
    <row r="602" spans="2:2" ht="22.5">
      <c r="B602" s="147" t="s">
        <v>708</v>
      </c>
    </row>
    <row r="603" spans="2:2">
      <c r="B603" s="147" t="s">
        <v>709</v>
      </c>
    </row>
    <row r="604" spans="2:2">
      <c r="B604" s="147" t="s">
        <v>710</v>
      </c>
    </row>
    <row r="605" spans="2:2" ht="11.45" customHeight="1">
      <c r="B605" s="147" t="s">
        <v>711</v>
      </c>
    </row>
    <row r="606" spans="2:2">
      <c r="B606" s="147"/>
    </row>
    <row r="607" spans="2:2">
      <c r="B607" s="147" t="s">
        <v>194</v>
      </c>
    </row>
    <row r="608" spans="2:2">
      <c r="B608" s="148" t="s">
        <v>461</v>
      </c>
    </row>
    <row r="609" spans="2:2">
      <c r="B609" s="148" t="s">
        <v>412</v>
      </c>
    </row>
    <row r="610" spans="2:2">
      <c r="B610" s="148" t="s">
        <v>712</v>
      </c>
    </row>
    <row r="611" spans="2:2">
      <c r="B611" s="148" t="s">
        <v>713</v>
      </c>
    </row>
    <row r="612" spans="2:2">
      <c r="B612" s="148" t="s">
        <v>345</v>
      </c>
    </row>
    <row r="613" spans="2:2">
      <c r="B613" s="148" t="s">
        <v>714</v>
      </c>
    </row>
    <row r="614" spans="2:2">
      <c r="B614" s="148" t="s">
        <v>715</v>
      </c>
    </row>
    <row r="615" spans="2:2">
      <c r="B615" s="148" t="s">
        <v>716</v>
      </c>
    </row>
    <row r="616" spans="2:2">
      <c r="B616" s="148" t="s">
        <v>346</v>
      </c>
    </row>
    <row r="617" spans="2:2">
      <c r="B617" s="148" t="s">
        <v>347</v>
      </c>
    </row>
    <row r="618" spans="2:2">
      <c r="B618" s="148" t="s">
        <v>530</v>
      </c>
    </row>
    <row r="619" spans="2:2">
      <c r="B619" s="148" t="s">
        <v>349</v>
      </c>
    </row>
    <row r="620" spans="2:2">
      <c r="B620" s="148" t="s">
        <v>509</v>
      </c>
    </row>
    <row r="621" spans="2:2">
      <c r="B621" s="148" t="s">
        <v>660</v>
      </c>
    </row>
    <row r="622" spans="2:2">
      <c r="B622" s="147" t="s">
        <v>717</v>
      </c>
    </row>
    <row r="623" spans="2:2" ht="12.75" thickBot="1">
      <c r="B623" s="147"/>
    </row>
    <row r="624" spans="2:2" ht="12.75" thickBot="1">
      <c r="B624" s="146" t="s">
        <v>842</v>
      </c>
    </row>
    <row r="625" spans="2:2">
      <c r="B625" s="147"/>
    </row>
    <row r="626" spans="2:2" ht="33.75">
      <c r="B626" s="147" t="s">
        <v>817</v>
      </c>
    </row>
    <row r="627" spans="2:2" ht="67.5">
      <c r="B627" s="147" t="s">
        <v>818</v>
      </c>
    </row>
    <row r="628" spans="2:2" ht="22.5">
      <c r="B628" s="147" t="s">
        <v>799</v>
      </c>
    </row>
    <row r="629" spans="2:2">
      <c r="B629" s="150" t="s">
        <v>800</v>
      </c>
    </row>
    <row r="630" spans="2:2" ht="45">
      <c r="B630" s="148" t="s">
        <v>819</v>
      </c>
    </row>
    <row r="631" spans="2:2" ht="22.5">
      <c r="B631" s="148" t="s">
        <v>801</v>
      </c>
    </row>
    <row r="632" spans="2:2">
      <c r="B632" s="148" t="s">
        <v>802</v>
      </c>
    </row>
    <row r="633" spans="2:2" ht="33.75">
      <c r="B633" s="152" t="s">
        <v>820</v>
      </c>
    </row>
    <row r="634" spans="2:2" ht="33.75">
      <c r="B634" s="152" t="s">
        <v>821</v>
      </c>
    </row>
    <row r="635" spans="2:2" ht="45">
      <c r="B635" s="152" t="s">
        <v>822</v>
      </c>
    </row>
    <row r="636" spans="2:2" ht="22.5">
      <c r="B636" s="152" t="s">
        <v>803</v>
      </c>
    </row>
    <row r="637" spans="2:2" ht="33.75">
      <c r="B637" s="152" t="s">
        <v>823</v>
      </c>
    </row>
    <row r="638" spans="2:2">
      <c r="B638" s="150" t="s">
        <v>804</v>
      </c>
    </row>
    <row r="639" spans="2:2" ht="33.75">
      <c r="B639" s="148" t="s">
        <v>824</v>
      </c>
    </row>
    <row r="640" spans="2:2" ht="78.75">
      <c r="B640" s="148" t="s">
        <v>825</v>
      </c>
    </row>
    <row r="641" spans="2:2" ht="33.75">
      <c r="B641" s="148" t="s">
        <v>826</v>
      </c>
    </row>
    <row r="642" spans="2:2" ht="33.75">
      <c r="B642" s="148" t="s">
        <v>827</v>
      </c>
    </row>
    <row r="643" spans="2:2" ht="20.45" customHeight="1">
      <c r="B643" s="152" t="s">
        <v>828</v>
      </c>
    </row>
    <row r="644" spans="2:2" ht="22.5">
      <c r="B644" s="152" t="s">
        <v>829</v>
      </c>
    </row>
    <row r="645" spans="2:2" ht="11.45" customHeight="1">
      <c r="B645" s="152" t="s">
        <v>830</v>
      </c>
    </row>
    <row r="646" spans="2:2">
      <c r="B646" s="150" t="s">
        <v>805</v>
      </c>
    </row>
    <row r="647" spans="2:2" ht="33.75">
      <c r="B647" s="148" t="s">
        <v>831</v>
      </c>
    </row>
    <row r="648" spans="2:2">
      <c r="B648" s="148" t="s">
        <v>832</v>
      </c>
    </row>
    <row r="649" spans="2:2" ht="19.899999999999999" customHeight="1">
      <c r="B649" s="148" t="s">
        <v>833</v>
      </c>
    </row>
    <row r="650" spans="2:2" ht="22.5">
      <c r="B650" s="148" t="s">
        <v>834</v>
      </c>
    </row>
    <row r="651" spans="2:2" ht="22.5">
      <c r="B651" s="148" t="s">
        <v>835</v>
      </c>
    </row>
    <row r="652" spans="2:2" ht="33.75">
      <c r="B652" s="148" t="s">
        <v>836</v>
      </c>
    </row>
    <row r="653" spans="2:2">
      <c r="B653" s="148" t="s">
        <v>806</v>
      </c>
    </row>
    <row r="654" spans="2:2">
      <c r="B654" s="150" t="s">
        <v>807</v>
      </c>
    </row>
    <row r="655" spans="2:2" ht="22.5">
      <c r="B655" s="148" t="s">
        <v>808</v>
      </c>
    </row>
    <row r="656" spans="2:2" ht="45">
      <c r="B656" s="148" t="s">
        <v>837</v>
      </c>
    </row>
    <row r="657" spans="2:2">
      <c r="B657" s="148" t="s">
        <v>838</v>
      </c>
    </row>
    <row r="658" spans="2:2">
      <c r="B658" s="148" t="s">
        <v>809</v>
      </c>
    </row>
    <row r="659" spans="2:2" ht="22.5">
      <c r="B659" s="148" t="s">
        <v>810</v>
      </c>
    </row>
    <row r="660" spans="2:2" ht="33.75">
      <c r="B660" s="148" t="s">
        <v>839</v>
      </c>
    </row>
    <row r="661" spans="2:2">
      <c r="B661" s="148" t="s">
        <v>840</v>
      </c>
    </row>
    <row r="662" spans="2:2" ht="22.5">
      <c r="B662" s="148" t="s">
        <v>841</v>
      </c>
    </row>
    <row r="663" spans="2:2">
      <c r="B663" s="147"/>
    </row>
    <row r="664" spans="2:2" ht="22.5">
      <c r="B664" s="147" t="s">
        <v>811</v>
      </c>
    </row>
    <row r="665" spans="2:2" ht="33.75">
      <c r="B665" s="147" t="s">
        <v>812</v>
      </c>
    </row>
    <row r="666" spans="2:2" ht="56.25">
      <c r="B666" s="147" t="s">
        <v>813</v>
      </c>
    </row>
    <row r="667" spans="2:2" ht="45">
      <c r="B667" s="147" t="s">
        <v>814</v>
      </c>
    </row>
    <row r="668" spans="2:2">
      <c r="B668" s="147" t="s">
        <v>815</v>
      </c>
    </row>
    <row r="669" spans="2:2">
      <c r="B669" s="147" t="s">
        <v>717</v>
      </c>
    </row>
    <row r="670" spans="2:2">
      <c r="B670" s="155"/>
    </row>
    <row r="671" spans="2:2">
      <c r="B671" s="147" t="s">
        <v>747</v>
      </c>
    </row>
    <row r="672" spans="2:2">
      <c r="B672" s="148" t="s">
        <v>461</v>
      </c>
    </row>
    <row r="673" spans="2:2">
      <c r="B673" s="148" t="s">
        <v>412</v>
      </c>
    </row>
    <row r="674" spans="2:2">
      <c r="B674" s="148" t="s">
        <v>816</v>
      </c>
    </row>
    <row r="675" spans="2:2">
      <c r="B675" s="148" t="s">
        <v>345</v>
      </c>
    </row>
    <row r="676" spans="2:2">
      <c r="B676" s="148" t="s">
        <v>346</v>
      </c>
    </row>
    <row r="677" spans="2:2">
      <c r="B677" s="148" t="s">
        <v>347</v>
      </c>
    </row>
    <row r="678" spans="2:2">
      <c r="B678" s="148" t="s">
        <v>530</v>
      </c>
    </row>
    <row r="679" spans="2:2">
      <c r="B679" s="148" t="s">
        <v>417</v>
      </c>
    </row>
    <row r="680" spans="2:2">
      <c r="B680" s="148" t="s">
        <v>418</v>
      </c>
    </row>
    <row r="681" spans="2:2">
      <c r="B681" s="148" t="s">
        <v>419</v>
      </c>
    </row>
    <row r="682" spans="2:2" ht="12.75" thickBot="1">
      <c r="B682" s="147"/>
    </row>
    <row r="683" spans="2:2" ht="12.75" thickBot="1">
      <c r="B683" s="146" t="s">
        <v>858</v>
      </c>
    </row>
    <row r="684" spans="2:2">
      <c r="B684" s="147"/>
    </row>
    <row r="685" spans="2:2" ht="22.5">
      <c r="B685" s="147" t="s">
        <v>843</v>
      </c>
    </row>
    <row r="686" spans="2:2" ht="33.75">
      <c r="B686" s="147" t="s">
        <v>844</v>
      </c>
    </row>
    <row r="687" spans="2:2" ht="56.25">
      <c r="B687" s="147" t="s">
        <v>845</v>
      </c>
    </row>
    <row r="688" spans="2:2">
      <c r="B688" s="147" t="s">
        <v>846</v>
      </c>
    </row>
    <row r="689" spans="2:2" ht="33.75">
      <c r="B689" s="147" t="s">
        <v>847</v>
      </c>
    </row>
    <row r="690" spans="2:2">
      <c r="B690" s="147" t="s">
        <v>848</v>
      </c>
    </row>
    <row r="691" spans="2:2">
      <c r="B691" s="147" t="s">
        <v>849</v>
      </c>
    </row>
    <row r="692" spans="2:2">
      <c r="B692" s="148" t="s">
        <v>850</v>
      </c>
    </row>
    <row r="693" spans="2:2">
      <c r="B693" s="148" t="s">
        <v>851</v>
      </c>
    </row>
    <row r="694" spans="2:2">
      <c r="B694" s="148" t="s">
        <v>852</v>
      </c>
    </row>
    <row r="695" spans="2:2">
      <c r="B695" s="148" t="s">
        <v>853</v>
      </c>
    </row>
    <row r="696" spans="2:2">
      <c r="B696" s="148" t="s">
        <v>854</v>
      </c>
    </row>
    <row r="697" spans="2:2" ht="22.5">
      <c r="B697" s="147" t="s">
        <v>855</v>
      </c>
    </row>
    <row r="698" spans="2:2">
      <c r="B698" s="147" t="s">
        <v>856</v>
      </c>
    </row>
    <row r="699" spans="2:2">
      <c r="B699" s="147"/>
    </row>
    <row r="700" spans="2:2">
      <c r="B700" s="147" t="s">
        <v>747</v>
      </c>
    </row>
    <row r="701" spans="2:2">
      <c r="B701" s="148" t="s">
        <v>748</v>
      </c>
    </row>
    <row r="702" spans="2:2">
      <c r="B702" s="148" t="s">
        <v>461</v>
      </c>
    </row>
    <row r="703" spans="2:2">
      <c r="B703" s="148" t="s">
        <v>412</v>
      </c>
    </row>
    <row r="704" spans="2:2">
      <c r="B704" s="148" t="s">
        <v>857</v>
      </c>
    </row>
    <row r="705" spans="2:2">
      <c r="B705" s="148" t="s">
        <v>582</v>
      </c>
    </row>
    <row r="706" spans="2:2">
      <c r="B706" s="148" t="s">
        <v>345</v>
      </c>
    </row>
    <row r="707" spans="2:2">
      <c r="B707" s="148" t="s">
        <v>346</v>
      </c>
    </row>
    <row r="708" spans="2:2">
      <c r="B708" s="148" t="s">
        <v>347</v>
      </c>
    </row>
    <row r="709" spans="2:2">
      <c r="B709" s="148" t="s">
        <v>530</v>
      </c>
    </row>
    <row r="710" spans="2:2">
      <c r="B710" s="148" t="s">
        <v>417</v>
      </c>
    </row>
    <row r="711" spans="2:2">
      <c r="B711" s="148" t="s">
        <v>418</v>
      </c>
    </row>
    <row r="712" spans="2:2">
      <c r="B712" s="148" t="s">
        <v>419</v>
      </c>
    </row>
    <row r="713" spans="2:2" ht="12.75" thickBot="1">
      <c r="B713" s="148"/>
    </row>
    <row r="714" spans="2:2" ht="12.75" thickBot="1">
      <c r="B714" s="146" t="s">
        <v>886</v>
      </c>
    </row>
    <row r="715" spans="2:2">
      <c r="B715" s="147"/>
    </row>
    <row r="716" spans="2:2">
      <c r="B716" s="147" t="s">
        <v>859</v>
      </c>
    </row>
    <row r="717" spans="2:2">
      <c r="B717" s="150" t="s">
        <v>860</v>
      </c>
    </row>
    <row r="718" spans="2:2">
      <c r="B718" s="148" t="s">
        <v>861</v>
      </c>
    </row>
    <row r="719" spans="2:2">
      <c r="B719" s="148" t="s">
        <v>862</v>
      </c>
    </row>
    <row r="720" spans="2:2">
      <c r="B720" s="148" t="s">
        <v>863</v>
      </c>
    </row>
    <row r="721" spans="2:2">
      <c r="B721" s="148" t="s">
        <v>864</v>
      </c>
    </row>
    <row r="722" spans="2:2">
      <c r="B722" s="148" t="s">
        <v>865</v>
      </c>
    </row>
    <row r="723" spans="2:2">
      <c r="B723" s="148" t="s">
        <v>866</v>
      </c>
    </row>
    <row r="724" spans="2:2" ht="22.5">
      <c r="B724" s="147" t="s">
        <v>867</v>
      </c>
    </row>
    <row r="725" spans="2:2">
      <c r="B725" s="147" t="s">
        <v>868</v>
      </c>
    </row>
    <row r="726" spans="2:2" ht="45">
      <c r="B726" s="147" t="s">
        <v>869</v>
      </c>
    </row>
    <row r="727" spans="2:2" ht="33.75">
      <c r="B727" s="147" t="s">
        <v>870</v>
      </c>
    </row>
    <row r="728" spans="2:2">
      <c r="B728" s="148" t="s">
        <v>871</v>
      </c>
    </row>
    <row r="729" spans="2:2">
      <c r="B729" s="152" t="s">
        <v>872</v>
      </c>
    </row>
    <row r="730" spans="2:2">
      <c r="B730" s="152" t="s">
        <v>873</v>
      </c>
    </row>
    <row r="731" spans="2:2">
      <c r="B731" s="148" t="s">
        <v>874</v>
      </c>
    </row>
    <row r="732" spans="2:2">
      <c r="B732" s="152" t="s">
        <v>875</v>
      </c>
    </row>
    <row r="733" spans="2:2">
      <c r="B733" s="152" t="s">
        <v>876</v>
      </c>
    </row>
    <row r="734" spans="2:2">
      <c r="B734" s="152" t="s">
        <v>877</v>
      </c>
    </row>
    <row r="735" spans="2:2" ht="22.5">
      <c r="B735" s="147" t="s">
        <v>878</v>
      </c>
    </row>
    <row r="736" spans="2:2" ht="56.25">
      <c r="B736" s="147" t="s">
        <v>879</v>
      </c>
    </row>
    <row r="737" spans="2:2" ht="56.25">
      <c r="B737" s="147" t="s">
        <v>880</v>
      </c>
    </row>
    <row r="738" spans="2:2" ht="33.75">
      <c r="B738" s="147" t="s">
        <v>881</v>
      </c>
    </row>
    <row r="739" spans="2:2" ht="45">
      <c r="B739" s="147" t="s">
        <v>882</v>
      </c>
    </row>
    <row r="740" spans="2:2" ht="22.5">
      <c r="B740" s="147" t="s">
        <v>883</v>
      </c>
    </row>
    <row r="741" spans="2:2">
      <c r="B741" s="147" t="s">
        <v>884</v>
      </c>
    </row>
    <row r="742" spans="2:2">
      <c r="B742" s="147"/>
    </row>
    <row r="743" spans="2:2">
      <c r="B743" s="147" t="s">
        <v>747</v>
      </c>
    </row>
    <row r="744" spans="2:2">
      <c r="B744" s="148" t="s">
        <v>748</v>
      </c>
    </row>
    <row r="745" spans="2:2">
      <c r="B745" s="148" t="s">
        <v>461</v>
      </c>
    </row>
    <row r="746" spans="2:2">
      <c r="B746" s="148" t="s">
        <v>412</v>
      </c>
    </row>
    <row r="747" spans="2:2">
      <c r="B747" s="148" t="s">
        <v>760</v>
      </c>
    </row>
    <row r="748" spans="2:2">
      <c r="B748" s="148" t="s">
        <v>885</v>
      </c>
    </row>
    <row r="749" spans="2:2">
      <c r="B749" s="148" t="s">
        <v>345</v>
      </c>
    </row>
    <row r="750" spans="2:2">
      <c r="B750" s="148" t="s">
        <v>346</v>
      </c>
    </row>
    <row r="751" spans="2:2">
      <c r="B751" s="148" t="s">
        <v>347</v>
      </c>
    </row>
    <row r="752" spans="2:2">
      <c r="B752" s="148" t="s">
        <v>530</v>
      </c>
    </row>
    <row r="753" spans="2:2">
      <c r="B753" s="148" t="s">
        <v>417</v>
      </c>
    </row>
    <row r="754" spans="2:2">
      <c r="B754" s="148" t="s">
        <v>418</v>
      </c>
    </row>
    <row r="755" spans="2:2">
      <c r="B755" s="148" t="s">
        <v>419</v>
      </c>
    </row>
    <row r="756" spans="2:2">
      <c r="B756" s="147"/>
    </row>
    <row r="757" spans="2:2" ht="12.75" thickBot="1">
      <c r="B757" s="147"/>
    </row>
    <row r="758" spans="2:2" ht="12.75" thickBot="1">
      <c r="B758" s="146" t="s">
        <v>798</v>
      </c>
    </row>
    <row r="759" spans="2:2">
      <c r="B759" s="147"/>
    </row>
    <row r="760" spans="2:2" ht="22.5">
      <c r="B760" s="147" t="s">
        <v>727</v>
      </c>
    </row>
    <row r="761" spans="2:2" ht="45">
      <c r="B761" s="147" t="s">
        <v>728</v>
      </c>
    </row>
    <row r="762" spans="2:2" ht="63" customHeight="1">
      <c r="B762" s="147" t="s">
        <v>729</v>
      </c>
    </row>
    <row r="763" spans="2:2" ht="22.5">
      <c r="B763" s="147" t="s">
        <v>730</v>
      </c>
    </row>
    <row r="764" spans="2:2" ht="20.45" customHeight="1">
      <c r="B764" s="147" t="s">
        <v>731</v>
      </c>
    </row>
    <row r="765" spans="2:2" ht="22.5">
      <c r="B765" s="147" t="s">
        <v>732</v>
      </c>
    </row>
    <row r="766" spans="2:2" ht="22.5">
      <c r="B766" s="147" t="s">
        <v>733</v>
      </c>
    </row>
    <row r="767" spans="2:2" ht="33.75">
      <c r="B767" s="147" t="s">
        <v>734</v>
      </c>
    </row>
    <row r="768" spans="2:2">
      <c r="B768" s="147" t="s">
        <v>735</v>
      </c>
    </row>
    <row r="769" spans="2:2" ht="22.5">
      <c r="B769" s="147" t="s">
        <v>736</v>
      </c>
    </row>
    <row r="770" spans="2:2" ht="22.5">
      <c r="B770" s="147" t="s">
        <v>737</v>
      </c>
    </row>
    <row r="771" spans="2:2">
      <c r="B771" s="147" t="s">
        <v>738</v>
      </c>
    </row>
    <row r="772" spans="2:2">
      <c r="B772" s="147"/>
    </row>
    <row r="773" spans="2:2">
      <c r="B773" s="147" t="s">
        <v>739</v>
      </c>
    </row>
    <row r="774" spans="2:2">
      <c r="B774" s="148" t="s">
        <v>740</v>
      </c>
    </row>
    <row r="775" spans="2:2">
      <c r="B775" s="148" t="s">
        <v>741</v>
      </c>
    </row>
    <row r="776" spans="2:2">
      <c r="B776" s="148" t="s">
        <v>742</v>
      </c>
    </row>
    <row r="777" spans="2:2" ht="22.5">
      <c r="B777" s="148" t="s">
        <v>743</v>
      </c>
    </row>
    <row r="778" spans="2:2">
      <c r="B778" s="148" t="s">
        <v>744</v>
      </c>
    </row>
    <row r="779" spans="2:2">
      <c r="B779" s="148" t="s">
        <v>745</v>
      </c>
    </row>
    <row r="780" spans="2:2">
      <c r="B780" s="148" t="s">
        <v>746</v>
      </c>
    </row>
    <row r="781" spans="2:2">
      <c r="B781" s="147"/>
    </row>
    <row r="782" spans="2:2">
      <c r="B782" s="147" t="s">
        <v>747</v>
      </c>
    </row>
    <row r="783" spans="2:2">
      <c r="B783" s="148" t="s">
        <v>748</v>
      </c>
    </row>
    <row r="784" spans="2:2">
      <c r="B784" s="148" t="s">
        <v>749</v>
      </c>
    </row>
    <row r="785" spans="2:2">
      <c r="B785" s="148" t="s">
        <v>345</v>
      </c>
    </row>
    <row r="786" spans="2:2">
      <c r="B786" s="148" t="s">
        <v>750</v>
      </c>
    </row>
    <row r="787" spans="2:2">
      <c r="B787" s="148" t="s">
        <v>347</v>
      </c>
    </row>
    <row r="788" spans="2:2">
      <c r="B788" s="148" t="s">
        <v>530</v>
      </c>
    </row>
    <row r="789" spans="2:2">
      <c r="B789" s="148" t="s">
        <v>417</v>
      </c>
    </row>
    <row r="790" spans="2:2">
      <c r="B790" s="148" t="s">
        <v>418</v>
      </c>
    </row>
    <row r="791" spans="2:2">
      <c r="B791" s="148" t="s">
        <v>419</v>
      </c>
    </row>
    <row r="792" spans="2:2">
      <c r="B792" s="147"/>
    </row>
    <row r="793" spans="2:2">
      <c r="B793" s="147" t="s">
        <v>751</v>
      </c>
    </row>
    <row r="794" spans="2:2" ht="12.75" thickBot="1">
      <c r="B794" s="147"/>
    </row>
    <row r="795" spans="2:2" ht="12.75" thickBot="1">
      <c r="B795" s="146" t="s">
        <v>926</v>
      </c>
    </row>
    <row r="796" spans="2:2">
      <c r="B796" s="147"/>
    </row>
    <row r="797" spans="2:2">
      <c r="B797" s="147" t="s">
        <v>888</v>
      </c>
    </row>
    <row r="798" spans="2:2">
      <c r="B798" s="150"/>
    </row>
    <row r="799" spans="2:2">
      <c r="B799" s="150" t="s">
        <v>889</v>
      </c>
    </row>
    <row r="800" spans="2:2" ht="22.5">
      <c r="B800" s="147" t="s">
        <v>890</v>
      </c>
    </row>
    <row r="801" spans="2:2">
      <c r="B801" s="147" t="s">
        <v>891</v>
      </c>
    </row>
    <row r="802" spans="2:2" ht="22.5">
      <c r="B802" s="147" t="s">
        <v>892</v>
      </c>
    </row>
    <row r="803" spans="2:2" ht="22.5">
      <c r="B803" s="147" t="s">
        <v>893</v>
      </c>
    </row>
    <row r="804" spans="2:2">
      <c r="B804" s="147" t="s">
        <v>894</v>
      </c>
    </row>
    <row r="805" spans="2:2">
      <c r="B805" s="147" t="s">
        <v>895</v>
      </c>
    </row>
    <row r="806" spans="2:2">
      <c r="B806" s="147" t="s">
        <v>896</v>
      </c>
    </row>
    <row r="807" spans="2:2">
      <c r="B807" s="147"/>
    </row>
    <row r="808" spans="2:2">
      <c r="B808" s="147" t="s">
        <v>897</v>
      </c>
    </row>
    <row r="809" spans="2:2" ht="33.75">
      <c r="B809" s="148" t="s">
        <v>898</v>
      </c>
    </row>
    <row r="810" spans="2:2" ht="33.75">
      <c r="B810" s="148" t="s">
        <v>899</v>
      </c>
    </row>
    <row r="811" spans="2:2">
      <c r="B811" s="147"/>
    </row>
    <row r="812" spans="2:2">
      <c r="B812" s="150" t="s">
        <v>900</v>
      </c>
    </row>
    <row r="813" spans="2:2" ht="22.5">
      <c r="B813" s="147" t="s">
        <v>901</v>
      </c>
    </row>
    <row r="814" spans="2:2">
      <c r="B814" s="147"/>
    </row>
    <row r="815" spans="2:2">
      <c r="B815" s="150" t="s">
        <v>902</v>
      </c>
    </row>
    <row r="816" spans="2:2" ht="22.5">
      <c r="B816" s="147" t="s">
        <v>903</v>
      </c>
    </row>
    <row r="817" spans="2:2">
      <c r="B817" s="147"/>
    </row>
    <row r="818" spans="2:2">
      <c r="B818" s="150" t="s">
        <v>904</v>
      </c>
    </row>
    <row r="819" spans="2:2" ht="22.5">
      <c r="B819" s="147" t="s">
        <v>905</v>
      </c>
    </row>
    <row r="820" spans="2:2">
      <c r="B820" s="147" t="s">
        <v>906</v>
      </c>
    </row>
    <row r="821" spans="2:2">
      <c r="B821" s="147" t="s">
        <v>907</v>
      </c>
    </row>
    <row r="822" spans="2:2">
      <c r="B822" s="147" t="s">
        <v>908</v>
      </c>
    </row>
    <row r="823" spans="2:2">
      <c r="B823" s="147" t="s">
        <v>909</v>
      </c>
    </row>
    <row r="824" spans="2:2" ht="22.5">
      <c r="B824" s="147" t="s">
        <v>910</v>
      </c>
    </row>
    <row r="825" spans="2:2">
      <c r="B825" s="147" t="s">
        <v>911</v>
      </c>
    </row>
    <row r="826" spans="2:2">
      <c r="B826" s="147"/>
    </row>
    <row r="827" spans="2:2">
      <c r="B827" s="150" t="s">
        <v>912</v>
      </c>
    </row>
    <row r="828" spans="2:2" ht="22.5">
      <c r="B828" s="147" t="s">
        <v>913</v>
      </c>
    </row>
    <row r="829" spans="2:2">
      <c r="B829" s="147"/>
    </row>
    <row r="830" spans="2:2" ht="33.75">
      <c r="B830" s="147" t="s">
        <v>914</v>
      </c>
    </row>
    <row r="831" spans="2:2">
      <c r="B831" s="147" t="s">
        <v>735</v>
      </c>
    </row>
    <row r="832" spans="2:2">
      <c r="B832" s="147" t="s">
        <v>915</v>
      </c>
    </row>
    <row r="833" spans="2:2" ht="22.5">
      <c r="B833" s="147" t="s">
        <v>916</v>
      </c>
    </row>
    <row r="834" spans="2:2">
      <c r="B834" s="147" t="s">
        <v>917</v>
      </c>
    </row>
    <row r="835" spans="2:2">
      <c r="B835" s="147" t="s">
        <v>918</v>
      </c>
    </row>
    <row r="836" spans="2:2" ht="22.5">
      <c r="B836" s="147" t="s">
        <v>919</v>
      </c>
    </row>
    <row r="837" spans="2:2">
      <c r="B837" s="147" t="s">
        <v>920</v>
      </c>
    </row>
    <row r="838" spans="2:2">
      <c r="B838" s="147"/>
    </row>
    <row r="839" spans="2:2">
      <c r="B839" s="147" t="s">
        <v>747</v>
      </c>
    </row>
    <row r="840" spans="2:2">
      <c r="B840" s="148" t="s">
        <v>921</v>
      </c>
    </row>
    <row r="841" spans="2:2">
      <c r="B841" s="148" t="s">
        <v>759</v>
      </c>
    </row>
    <row r="842" spans="2:2">
      <c r="B842" s="148" t="s">
        <v>922</v>
      </c>
    </row>
    <row r="843" spans="2:2">
      <c r="B843" s="148" t="s">
        <v>923</v>
      </c>
    </row>
    <row r="844" spans="2:2">
      <c r="B844" s="148" t="s">
        <v>346</v>
      </c>
    </row>
    <row r="845" spans="2:2">
      <c r="B845" s="148" t="s">
        <v>347</v>
      </c>
    </row>
    <row r="846" spans="2:2">
      <c r="B846" s="148" t="s">
        <v>530</v>
      </c>
    </row>
    <row r="847" spans="2:2">
      <c r="B847" s="148" t="s">
        <v>417</v>
      </c>
    </row>
    <row r="848" spans="2:2">
      <c r="B848" s="148" t="s">
        <v>924</v>
      </c>
    </row>
    <row r="849" spans="2:5">
      <c r="B849" s="148" t="s">
        <v>418</v>
      </c>
    </row>
    <row r="850" spans="2:5">
      <c r="B850" s="148" t="s">
        <v>419</v>
      </c>
    </row>
    <row r="851" spans="2:5" ht="22.5">
      <c r="B851" s="147" t="s">
        <v>925</v>
      </c>
      <c r="E851" s="203"/>
    </row>
    <row r="852" spans="2:5">
      <c r="B852" s="147"/>
    </row>
    <row r="853" spans="2:5" ht="12.75" thickBot="1">
      <c r="B853" s="147"/>
    </row>
    <row r="854" spans="2:5" ht="12.75" thickBot="1">
      <c r="B854" s="146" t="s">
        <v>887</v>
      </c>
    </row>
    <row r="855" spans="2:5">
      <c r="B855" s="147"/>
    </row>
    <row r="856" spans="2:5" ht="22.5">
      <c r="B856" s="147" t="s">
        <v>752</v>
      </c>
    </row>
    <row r="857" spans="2:5" ht="22.5">
      <c r="B857" s="147" t="s">
        <v>753</v>
      </c>
    </row>
    <row r="858" spans="2:5" ht="11.45" customHeight="1">
      <c r="B858" s="147" t="s">
        <v>754</v>
      </c>
    </row>
    <row r="859" spans="2:5" ht="22.5">
      <c r="B859" s="147" t="s">
        <v>755</v>
      </c>
    </row>
    <row r="860" spans="2:5" ht="22.5">
      <c r="B860" s="147" t="s">
        <v>756</v>
      </c>
    </row>
    <row r="861" spans="2:5">
      <c r="B861" s="147" t="s">
        <v>757</v>
      </c>
    </row>
    <row r="862" spans="2:5">
      <c r="B862" s="147" t="s">
        <v>758</v>
      </c>
    </row>
    <row r="863" spans="2:5">
      <c r="B863" s="147"/>
    </row>
    <row r="864" spans="2:5">
      <c r="B864" s="147" t="s">
        <v>194</v>
      </c>
    </row>
    <row r="865" spans="2:2">
      <c r="B865" s="148" t="s">
        <v>748</v>
      </c>
    </row>
    <row r="866" spans="2:2">
      <c r="B866" s="148" t="s">
        <v>759</v>
      </c>
    </row>
    <row r="867" spans="2:2">
      <c r="B867" s="148" t="s">
        <v>461</v>
      </c>
    </row>
    <row r="868" spans="2:2">
      <c r="B868" s="148" t="s">
        <v>412</v>
      </c>
    </row>
    <row r="869" spans="2:2">
      <c r="B869" s="148" t="s">
        <v>760</v>
      </c>
    </row>
    <row r="870" spans="2:2">
      <c r="B870" s="148" t="s">
        <v>761</v>
      </c>
    </row>
    <row r="871" spans="2:2">
      <c r="B871" s="148" t="s">
        <v>346</v>
      </c>
    </row>
    <row r="872" spans="2:2">
      <c r="B872" s="148" t="s">
        <v>347</v>
      </c>
    </row>
    <row r="873" spans="2:2">
      <c r="B873" s="148" t="s">
        <v>530</v>
      </c>
    </row>
    <row r="874" spans="2:2">
      <c r="B874" s="148" t="s">
        <v>417</v>
      </c>
    </row>
    <row r="875" spans="2:2">
      <c r="B875" s="148" t="s">
        <v>418</v>
      </c>
    </row>
    <row r="876" spans="2:2">
      <c r="B876" s="148" t="s">
        <v>419</v>
      </c>
    </row>
    <row r="877" spans="2:2" ht="12.75" thickBot="1">
      <c r="B877" s="147"/>
    </row>
    <row r="878" spans="2:2" ht="12.75" thickBot="1">
      <c r="B878" s="146" t="s">
        <v>967</v>
      </c>
    </row>
    <row r="879" spans="2:2">
      <c r="B879" s="147"/>
    </row>
    <row r="880" spans="2:2">
      <c r="B880" s="147" t="s">
        <v>927</v>
      </c>
    </row>
    <row r="881" spans="2:2">
      <c r="B881" s="147" t="s">
        <v>928</v>
      </c>
    </row>
    <row r="882" spans="2:2" ht="22.5">
      <c r="B882" s="147" t="s">
        <v>929</v>
      </c>
    </row>
    <row r="883" spans="2:2">
      <c r="B883" s="150"/>
    </row>
    <row r="884" spans="2:2">
      <c r="B884" s="150" t="s">
        <v>930</v>
      </c>
    </row>
    <row r="885" spans="2:2" ht="22.5">
      <c r="B885" s="148" t="s">
        <v>931</v>
      </c>
    </row>
    <row r="886" spans="2:2">
      <c r="B886" s="148" t="s">
        <v>932</v>
      </c>
    </row>
    <row r="887" spans="2:2">
      <c r="B887" s="152" t="s">
        <v>933</v>
      </c>
    </row>
    <row r="888" spans="2:2">
      <c r="B888" s="152" t="s">
        <v>934</v>
      </c>
    </row>
    <row r="889" spans="2:2" ht="33.75">
      <c r="B889" s="148" t="s">
        <v>935</v>
      </c>
    </row>
    <row r="890" spans="2:2">
      <c r="B890" s="147"/>
    </row>
    <row r="891" spans="2:2">
      <c r="B891" s="150" t="s">
        <v>936</v>
      </c>
    </row>
    <row r="892" spans="2:2" ht="95.45" customHeight="1">
      <c r="B892" s="148" t="s">
        <v>968</v>
      </c>
    </row>
    <row r="893" spans="2:2" ht="78.75">
      <c r="B893" s="148" t="s">
        <v>969</v>
      </c>
    </row>
    <row r="894" spans="2:2" ht="78.75">
      <c r="B894" s="148" t="s">
        <v>970</v>
      </c>
    </row>
    <row r="895" spans="2:2" ht="22.5">
      <c r="B895" s="148" t="s">
        <v>937</v>
      </c>
    </row>
    <row r="896" spans="2:2" ht="56.25">
      <c r="B896" s="148" t="s">
        <v>938</v>
      </c>
    </row>
    <row r="897" spans="2:2" ht="22.5">
      <c r="B897" s="148" t="s">
        <v>939</v>
      </c>
    </row>
    <row r="898" spans="2:2" ht="22.5">
      <c r="B898" s="148" t="s">
        <v>940</v>
      </c>
    </row>
    <row r="899" spans="2:2">
      <c r="B899" s="147"/>
    </row>
    <row r="900" spans="2:2">
      <c r="B900" s="150" t="s">
        <v>941</v>
      </c>
    </row>
    <row r="901" spans="2:2">
      <c r="B901" s="148" t="s">
        <v>942</v>
      </c>
    </row>
    <row r="902" spans="2:2" ht="22.5">
      <c r="B902" s="148" t="s">
        <v>943</v>
      </c>
    </row>
    <row r="903" spans="2:2" ht="33.75">
      <c r="B903" s="148" t="s">
        <v>944</v>
      </c>
    </row>
    <row r="904" spans="2:2" ht="22.5">
      <c r="B904" s="147" t="s">
        <v>945</v>
      </c>
    </row>
    <row r="905" spans="2:2" ht="22.5">
      <c r="B905" s="147" t="s">
        <v>946</v>
      </c>
    </row>
    <row r="906" spans="2:2">
      <c r="B906" s="147" t="s">
        <v>947</v>
      </c>
    </row>
    <row r="907" spans="2:2" ht="33.75">
      <c r="B907" s="147" t="s">
        <v>948</v>
      </c>
    </row>
    <row r="908" spans="2:2" ht="22.5">
      <c r="B908" s="147" t="s">
        <v>949</v>
      </c>
    </row>
    <row r="909" spans="2:2">
      <c r="B909" s="147" t="s">
        <v>950</v>
      </c>
    </row>
    <row r="910" spans="2:2">
      <c r="B910" s="147" t="s">
        <v>951</v>
      </c>
    </row>
    <row r="911" spans="2:2">
      <c r="B911" s="147" t="s">
        <v>952</v>
      </c>
    </row>
    <row r="912" spans="2:2">
      <c r="B912" s="147" t="s">
        <v>953</v>
      </c>
    </row>
    <row r="913" spans="2:2">
      <c r="B913" s="147" t="s">
        <v>954</v>
      </c>
    </row>
    <row r="914" spans="2:2" ht="22.5">
      <c r="B914" s="147" t="s">
        <v>955</v>
      </c>
    </row>
    <row r="915" spans="2:2">
      <c r="B915" s="147" t="s">
        <v>956</v>
      </c>
    </row>
    <row r="916" spans="2:2" ht="22.5">
      <c r="B916" s="147" t="s">
        <v>957</v>
      </c>
    </row>
    <row r="917" spans="2:2">
      <c r="B917" s="147"/>
    </row>
    <row r="918" spans="2:2">
      <c r="B918" s="150" t="s">
        <v>958</v>
      </c>
    </row>
    <row r="919" spans="2:2">
      <c r="B919" s="147" t="s">
        <v>959</v>
      </c>
    </row>
    <row r="920" spans="2:2">
      <c r="B920" s="148" t="s">
        <v>960</v>
      </c>
    </row>
    <row r="921" spans="2:2">
      <c r="B921" s="148" t="s">
        <v>961</v>
      </c>
    </row>
    <row r="922" spans="2:2">
      <c r="B922" s="148" t="s">
        <v>962</v>
      </c>
    </row>
    <row r="923" spans="2:2">
      <c r="B923" s="148" t="s">
        <v>963</v>
      </c>
    </row>
    <row r="924" spans="2:2">
      <c r="B924" s="148" t="s">
        <v>964</v>
      </c>
    </row>
    <row r="925" spans="2:2">
      <c r="B925" s="147"/>
    </row>
    <row r="926" spans="2:2">
      <c r="B926" s="147" t="s">
        <v>747</v>
      </c>
    </row>
    <row r="927" spans="2:2">
      <c r="B927" s="148" t="s">
        <v>748</v>
      </c>
    </row>
    <row r="928" spans="2:2">
      <c r="B928" s="148" t="s">
        <v>461</v>
      </c>
    </row>
    <row r="929" spans="2:2">
      <c r="B929" s="148" t="s">
        <v>412</v>
      </c>
    </row>
    <row r="930" spans="2:2">
      <c r="B930" s="148" t="s">
        <v>965</v>
      </c>
    </row>
    <row r="931" spans="2:2">
      <c r="B931" s="148" t="s">
        <v>582</v>
      </c>
    </row>
    <row r="932" spans="2:2">
      <c r="B932" s="148" t="s">
        <v>966</v>
      </c>
    </row>
    <row r="933" spans="2:2">
      <c r="B933" s="148" t="s">
        <v>345</v>
      </c>
    </row>
    <row r="934" spans="2:2">
      <c r="B934" s="148" t="s">
        <v>584</v>
      </c>
    </row>
    <row r="935" spans="2:2">
      <c r="B935" s="148" t="s">
        <v>346</v>
      </c>
    </row>
    <row r="936" spans="2:2">
      <c r="B936" s="148" t="s">
        <v>347</v>
      </c>
    </row>
    <row r="937" spans="2:2">
      <c r="B937" s="148" t="s">
        <v>530</v>
      </c>
    </row>
    <row r="938" spans="2:2">
      <c r="B938" s="148" t="s">
        <v>417</v>
      </c>
    </row>
    <row r="939" spans="2:2">
      <c r="B939" s="148" t="s">
        <v>418</v>
      </c>
    </row>
    <row r="940" spans="2:2">
      <c r="B940" s="148" t="s">
        <v>419</v>
      </c>
    </row>
    <row r="941" spans="2:2">
      <c r="B941" s="147" t="s">
        <v>856</v>
      </c>
    </row>
    <row r="942" spans="2:2" ht="12.75" thickBot="1">
      <c r="B942" s="147"/>
    </row>
    <row r="943" spans="2:2" ht="12.75" thickBot="1">
      <c r="B943" s="118" t="s">
        <v>1024</v>
      </c>
    </row>
    <row r="944" spans="2:2">
      <c r="B944" s="116"/>
    </row>
    <row r="945" spans="2:2" ht="33.75">
      <c r="B945" s="116" t="s">
        <v>971</v>
      </c>
    </row>
    <row r="946" spans="2:2">
      <c r="B946" s="116" t="s">
        <v>972</v>
      </c>
    </row>
    <row r="947" spans="2:2">
      <c r="B947" s="117" t="s">
        <v>973</v>
      </c>
    </row>
    <row r="948" spans="2:2">
      <c r="B948" s="117" t="s">
        <v>974</v>
      </c>
    </row>
    <row r="949" spans="2:2">
      <c r="B949" s="117" t="s">
        <v>975</v>
      </c>
    </row>
    <row r="950" spans="2:2">
      <c r="B950" s="117" t="s">
        <v>976</v>
      </c>
    </row>
    <row r="951" spans="2:2" ht="22.5">
      <c r="B951" s="116" t="s">
        <v>977</v>
      </c>
    </row>
    <row r="952" spans="2:2">
      <c r="B952" s="116" t="s">
        <v>978</v>
      </c>
    </row>
    <row r="953" spans="2:2">
      <c r="B953" s="117" t="s">
        <v>979</v>
      </c>
    </row>
    <row r="954" spans="2:2">
      <c r="B954" s="117" t="s">
        <v>980</v>
      </c>
    </row>
    <row r="955" spans="2:2">
      <c r="B955" s="117" t="s">
        <v>981</v>
      </c>
    </row>
    <row r="956" spans="2:2">
      <c r="B956" s="117" t="s">
        <v>982</v>
      </c>
    </row>
    <row r="957" spans="2:2">
      <c r="B957" s="117" t="s">
        <v>983</v>
      </c>
    </row>
    <row r="958" spans="2:2" ht="22.5">
      <c r="B958" s="117" t="s">
        <v>984</v>
      </c>
    </row>
    <row r="959" spans="2:2" ht="22.5">
      <c r="B959" s="116" t="s">
        <v>946</v>
      </c>
    </row>
    <row r="960" spans="2:2" ht="22.5">
      <c r="B960" s="116" t="s">
        <v>985</v>
      </c>
    </row>
    <row r="961" spans="2:2">
      <c r="B961" s="116" t="s">
        <v>947</v>
      </c>
    </row>
    <row r="962" spans="2:2">
      <c r="B962" s="116"/>
    </row>
    <row r="963" spans="2:2">
      <c r="B963" s="139" t="s">
        <v>986</v>
      </c>
    </row>
    <row r="964" spans="2:2" ht="22.5">
      <c r="B964" s="116" t="s">
        <v>987</v>
      </c>
    </row>
    <row r="965" spans="2:2">
      <c r="B965" s="116" t="s">
        <v>988</v>
      </c>
    </row>
    <row r="966" spans="2:2" ht="22.5">
      <c r="B966" s="116" t="s">
        <v>989</v>
      </c>
    </row>
    <row r="967" spans="2:2" ht="22.5">
      <c r="B967" s="116" t="s">
        <v>990</v>
      </c>
    </row>
    <row r="968" spans="2:2" ht="22.5">
      <c r="B968" s="116" t="s">
        <v>991</v>
      </c>
    </row>
    <row r="969" spans="2:2" ht="33.75">
      <c r="B969" s="116" t="s">
        <v>992</v>
      </c>
    </row>
    <row r="970" spans="2:2" ht="22.5">
      <c r="B970" s="116" t="s">
        <v>993</v>
      </c>
    </row>
    <row r="971" spans="2:2" ht="33.75">
      <c r="B971" s="116" t="s">
        <v>994</v>
      </c>
    </row>
    <row r="972" spans="2:2">
      <c r="B972" s="116"/>
    </row>
    <row r="973" spans="2:2">
      <c r="B973" s="139" t="s">
        <v>995</v>
      </c>
    </row>
    <row r="974" spans="2:2" ht="33.75">
      <c r="B974" s="116" t="s">
        <v>996</v>
      </c>
    </row>
    <row r="975" spans="2:2">
      <c r="B975" s="116" t="s">
        <v>997</v>
      </c>
    </row>
    <row r="976" spans="2:2">
      <c r="B976" s="116" t="s">
        <v>998</v>
      </c>
    </row>
    <row r="977" spans="2:2">
      <c r="B977" s="116" t="s">
        <v>999</v>
      </c>
    </row>
    <row r="978" spans="2:2">
      <c r="B978" s="116"/>
    </row>
    <row r="979" spans="2:2">
      <c r="B979" s="139" t="s">
        <v>1000</v>
      </c>
    </row>
    <row r="980" spans="2:2">
      <c r="B980" s="139" t="s">
        <v>1001</v>
      </c>
    </row>
    <row r="981" spans="2:2" ht="22.5">
      <c r="B981" s="116" t="s">
        <v>1002</v>
      </c>
    </row>
    <row r="982" spans="2:2" ht="22.5">
      <c r="B982" s="116" t="s">
        <v>1003</v>
      </c>
    </row>
    <row r="983" spans="2:2">
      <c r="B983" s="116" t="s">
        <v>1004</v>
      </c>
    </row>
    <row r="984" spans="2:2">
      <c r="B984" s="139" t="s">
        <v>1005</v>
      </c>
    </row>
    <row r="985" spans="2:2" ht="22.5">
      <c r="B985" s="116" t="s">
        <v>1006</v>
      </c>
    </row>
    <row r="986" spans="2:2" ht="33.75">
      <c r="B986" s="116" t="s">
        <v>1007</v>
      </c>
    </row>
    <row r="987" spans="2:2">
      <c r="B987" s="139" t="s">
        <v>1008</v>
      </c>
    </row>
    <row r="988" spans="2:2" ht="33.75">
      <c r="B988" s="116" t="s">
        <v>1009</v>
      </c>
    </row>
    <row r="989" spans="2:2">
      <c r="B989" s="116" t="s">
        <v>1010</v>
      </c>
    </row>
    <row r="990" spans="2:2">
      <c r="B990" s="139" t="s">
        <v>1011</v>
      </c>
    </row>
    <row r="991" spans="2:2">
      <c r="B991" s="116" t="s">
        <v>1012</v>
      </c>
    </row>
    <row r="992" spans="2:2">
      <c r="B992" s="117" t="s">
        <v>1013</v>
      </c>
    </row>
    <row r="993" spans="2:2">
      <c r="B993" s="117" t="s">
        <v>1014</v>
      </c>
    </row>
    <row r="994" spans="2:2">
      <c r="B994" s="117" t="s">
        <v>1015</v>
      </c>
    </row>
    <row r="995" spans="2:2">
      <c r="B995" s="117" t="s">
        <v>1016</v>
      </c>
    </row>
    <row r="996" spans="2:2">
      <c r="B996" s="117" t="s">
        <v>1017</v>
      </c>
    </row>
    <row r="997" spans="2:2">
      <c r="B997" s="117" t="s">
        <v>1018</v>
      </c>
    </row>
    <row r="998" spans="2:2" ht="33.75">
      <c r="B998" s="116" t="s">
        <v>1019</v>
      </c>
    </row>
    <row r="999" spans="2:2" ht="33.75">
      <c r="B999" s="116" t="s">
        <v>1020</v>
      </c>
    </row>
    <row r="1000" spans="2:2" ht="22.5">
      <c r="B1000" s="116" t="s">
        <v>1021</v>
      </c>
    </row>
    <row r="1001" spans="2:2">
      <c r="B1001" s="139" t="s">
        <v>1022</v>
      </c>
    </row>
    <row r="1002" spans="2:2" ht="45">
      <c r="B1002" s="116" t="s">
        <v>1025</v>
      </c>
    </row>
    <row r="1003" spans="2:2">
      <c r="B1003" s="116" t="s">
        <v>1023</v>
      </c>
    </row>
    <row r="1004" spans="2:2">
      <c r="B1004" s="116"/>
    </row>
    <row r="1005" spans="2:2">
      <c r="B1005" s="116" t="s">
        <v>747</v>
      </c>
    </row>
    <row r="1006" spans="2:2">
      <c r="B1006" s="117" t="s">
        <v>748</v>
      </c>
    </row>
    <row r="1007" spans="2:2">
      <c r="B1007" s="117" t="s">
        <v>461</v>
      </c>
    </row>
    <row r="1008" spans="2:2">
      <c r="B1008" s="117" t="s">
        <v>412</v>
      </c>
    </row>
    <row r="1009" spans="2:2">
      <c r="B1009" s="117" t="s">
        <v>965</v>
      </c>
    </row>
    <row r="1010" spans="2:2">
      <c r="B1010" s="117" t="s">
        <v>582</v>
      </c>
    </row>
    <row r="1011" spans="2:2">
      <c r="B1011" s="117" t="s">
        <v>966</v>
      </c>
    </row>
    <row r="1012" spans="2:2">
      <c r="B1012" s="117" t="s">
        <v>345</v>
      </c>
    </row>
    <row r="1013" spans="2:2">
      <c r="B1013" s="117" t="s">
        <v>584</v>
      </c>
    </row>
    <row r="1014" spans="2:2">
      <c r="B1014" s="117" t="s">
        <v>346</v>
      </c>
    </row>
    <row r="1015" spans="2:2">
      <c r="B1015" s="117" t="s">
        <v>347</v>
      </c>
    </row>
    <row r="1016" spans="2:2">
      <c r="B1016" s="117" t="s">
        <v>530</v>
      </c>
    </row>
    <row r="1017" spans="2:2">
      <c r="B1017" s="117" t="s">
        <v>417</v>
      </c>
    </row>
    <row r="1018" spans="2:2">
      <c r="B1018" s="117" t="s">
        <v>418</v>
      </c>
    </row>
    <row r="1019" spans="2:2">
      <c r="B1019" s="117" t="s">
        <v>419</v>
      </c>
    </row>
    <row r="1020" spans="2:2">
      <c r="B1020" s="116" t="s">
        <v>856</v>
      </c>
    </row>
    <row r="1021" spans="2:2">
      <c r="B1021" s="116"/>
    </row>
  </sheetData>
  <pageMargins left="0.98425196850393704" right="0.39370078740157483" top="0.59055118110236227" bottom="0.78740157480314965" header="0.51181102362204722" footer="0.39370078740157483"/>
  <pageSetup paperSize="9" firstPageNumber="5" orientation="portrait" useFirstPageNumber="1" r:id="rId1"/>
  <headerFooter>
    <oddFooter>&amp;L&amp;"Arial,Bold Italic"&amp;K00-045_________________________________________________________________________________
TEHNIČKI UVJETI PO VRSTAMA RADOVA&amp;R&amp;"Arial,Bold Italic"&amp;K00-045_________________
&amp;P</oddFooter>
  </headerFooter>
  <rowBreaks count="21" manualBreakCount="21">
    <brk id="18" min="1" max="1" man="1"/>
    <brk id="61" min="1" max="1" man="1"/>
    <brk id="130" min="1" max="1" man="1"/>
    <brk id="160" min="1" max="1" man="1"/>
    <brk id="192" min="1" max="1" man="1"/>
    <brk id="223" min="1" max="1" man="1"/>
    <brk id="267" min="1" max="1" man="1"/>
    <brk id="316" min="1" max="1" man="1"/>
    <brk id="350" min="1" max="1" man="1"/>
    <brk id="396" min="1" max="1" man="1"/>
    <brk id="419" min="1" max="1" man="1"/>
    <brk id="469" min="1" max="1" man="1"/>
    <brk id="542" min="1" max="1" man="1"/>
    <brk id="623" min="1" max="1" man="1"/>
    <brk id="682" min="1" max="1" man="1"/>
    <brk id="713" min="1" max="1" man="1"/>
    <brk id="757" min="1" max="1" man="1"/>
    <brk id="794" min="1" max="1" man="1"/>
    <brk id="853" min="1" max="1" man="1"/>
    <brk id="877" min="1" max="1" man="1"/>
    <brk id="942" min="1" max="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applyStyles="1"/>
  </sheetPr>
  <dimension ref="A1:R576"/>
  <sheetViews>
    <sheetView showZeros="0" tabSelected="1" view="pageBreakPreview" zoomScaleNormal="100" zoomScaleSheetLayoutView="100" workbookViewId="0">
      <selection activeCell="J574" sqref="J574"/>
    </sheetView>
  </sheetViews>
  <sheetFormatPr defaultRowHeight="12"/>
  <cols>
    <col min="1" max="1" width="2.28515625" style="110" customWidth="1"/>
    <col min="2" max="2" width="3" style="110" customWidth="1"/>
    <col min="3" max="3" width="4.42578125" style="25" customWidth="1"/>
    <col min="4" max="4" width="6.7109375" style="19" customWidth="1"/>
    <col min="5" max="5" width="44.7109375" style="31" customWidth="1"/>
    <col min="6" max="6" width="4.7109375" style="11" customWidth="1"/>
    <col min="7" max="7" width="8.7109375" style="28" customWidth="1"/>
    <col min="8" max="8" width="1.85546875" style="4" customWidth="1"/>
    <col min="9" max="9" width="16" style="188" customWidth="1"/>
    <col min="10" max="10" width="16.42578125" style="188" customWidth="1"/>
    <col min="11" max="11" width="4" style="66" customWidth="1"/>
    <col min="12" max="12" width="12.85546875" style="95" hidden="1" customWidth="1"/>
    <col min="13" max="15" width="9" style="88" hidden="1" customWidth="1"/>
    <col min="16" max="16" width="9" style="202" hidden="1" customWidth="1"/>
    <col min="17" max="17" width="9" style="95" hidden="1" customWidth="1"/>
    <col min="18" max="18" width="49.28515625" customWidth="1"/>
  </cols>
  <sheetData>
    <row r="1" spans="1:17" ht="12.75">
      <c r="D1" s="20" t="str">
        <f>'01 NASLOVNICA'!J10</f>
        <v>ADAPTACIJA POSLOVNOG PROSTORA RIJEKA, ZANONOVA 1</v>
      </c>
      <c r="G1" s="27"/>
      <c r="H1" s="7"/>
      <c r="I1" s="187"/>
      <c r="J1" s="187"/>
      <c r="K1" s="4"/>
    </row>
    <row r="2" spans="1:17">
      <c r="D2" s="153" t="str">
        <f>'01 NASLOVNICA'!J12</f>
        <v>Br.TD. 3-23016-02-3-23017-02</v>
      </c>
    </row>
    <row r="3" spans="1:17">
      <c r="H3" s="4" t="str">
        <f>IF(G3&lt;&gt;"","a","")</f>
        <v/>
      </c>
    </row>
    <row r="11" spans="1:17" ht="12.75" thickBot="1"/>
    <row r="12" spans="1:17" s="5" customFormat="1" ht="15.75" thickBot="1">
      <c r="A12" s="113" t="s">
        <v>86</v>
      </c>
      <c r="B12" s="110"/>
      <c r="C12" s="25"/>
      <c r="D12" s="180" t="str">
        <f>A12&amp;"."</f>
        <v>A.</v>
      </c>
      <c r="E12" s="181" t="str">
        <f>VLOOKUP(D12,_RADOVI_SPECIFIKACIJA!$B$4:$C$37,2,FALSE)</f>
        <v>GRAĐEVINSKI RADOVI</v>
      </c>
      <c r="F12" s="12"/>
      <c r="G12" s="180"/>
      <c r="H12" s="8" t="str">
        <f t="shared" ref="H12:H79" si="0">IF(G12&lt;&gt;"","a","")</f>
        <v/>
      </c>
      <c r="I12" s="189"/>
      <c r="J12" s="189"/>
      <c r="K12" s="67"/>
      <c r="L12" s="96"/>
      <c r="M12" s="93"/>
      <c r="N12" s="93"/>
      <c r="O12" s="93"/>
      <c r="P12" s="93"/>
      <c r="Q12" s="96"/>
    </row>
    <row r="13" spans="1:17" s="5" customFormat="1" ht="13.5" thickBot="1">
      <c r="A13" s="110" t="str">
        <f ca="1">INDIRECT("A" &amp; ROW() - 1)</f>
        <v>A</v>
      </c>
      <c r="B13" s="110"/>
      <c r="C13" s="25"/>
      <c r="D13" s="22"/>
      <c r="E13" s="31"/>
      <c r="F13" s="11"/>
      <c r="G13" s="28"/>
      <c r="H13" t="str">
        <f t="shared" si="0"/>
        <v/>
      </c>
      <c r="I13" s="188"/>
      <c r="J13" s="188"/>
      <c r="K13" s="67"/>
      <c r="L13" s="96"/>
      <c r="M13" s="93"/>
      <c r="N13" s="93"/>
      <c r="O13" s="93"/>
      <c r="P13" s="93"/>
      <c r="Q13" s="96"/>
    </row>
    <row r="14" spans="1:17" ht="12.75" thickBot="1">
      <c r="A14" s="110" t="str">
        <f t="shared" ref="A14:A79" ca="1" si="1">INDIRECT("A" &amp; ROW() - 1)</f>
        <v>A</v>
      </c>
      <c r="B14" s="114">
        <v>1</v>
      </c>
      <c r="D14" s="182" t="str">
        <f ca="1">A14&amp;"."&amp;B14&amp;"."</f>
        <v>A.1.</v>
      </c>
      <c r="E14" s="183" t="str">
        <f ca="1">VLOOKUP(D14,_RADOVI_SPECIFIKACIJA!$B$4:$C$37,2,FALSE)</f>
        <v>RUŠENJA I DEMONTAŽE</v>
      </c>
      <c r="F14" s="13"/>
      <c r="G14" s="182"/>
      <c r="H14" s="9" t="str">
        <f t="shared" si="0"/>
        <v/>
      </c>
      <c r="I14" s="190"/>
      <c r="J14" s="190"/>
    </row>
    <row r="15" spans="1:17">
      <c r="A15" s="110" t="str">
        <f t="shared" ca="1" si="1"/>
        <v>A</v>
      </c>
      <c r="B15" s="110">
        <f ca="1">INDIRECT("B" &amp; ROW() - 1)</f>
        <v>1</v>
      </c>
      <c r="D15" s="19" t="str">
        <f t="shared" ref="D15:D74" si="2">IF(C15="","",A15&amp;"."&amp;B15&amp;"."&amp;C15&amp;".")</f>
        <v/>
      </c>
      <c r="H15" t="str">
        <f t="shared" si="0"/>
        <v/>
      </c>
    </row>
    <row r="16" spans="1:17" ht="24">
      <c r="A16" s="110" t="str">
        <f t="shared" ca="1" si="1"/>
        <v>A</v>
      </c>
      <c r="B16" s="110">
        <f t="shared" ref="B16:B79" ca="1" si="3">INDIRECT("B" &amp; ROW() - 1)</f>
        <v>1</v>
      </c>
      <c r="C16" s="25">
        <v>1</v>
      </c>
      <c r="D16" s="184" t="str">
        <f t="shared" ref="D16:D21" ca="1" si="4">IF(C16="","",A16&amp;"."&amp;B16&amp;"."&amp;C16&amp;".")</f>
        <v>A.1.1.</v>
      </c>
      <c r="E16" s="92" t="s">
        <v>119</v>
      </c>
      <c r="H16" t="str">
        <f t="shared" ref="H16:H72" si="5">IF(G16&lt;&gt;"","a","")</f>
        <v/>
      </c>
    </row>
    <row r="17" spans="1:14" ht="36">
      <c r="A17" s="110" t="str">
        <f t="shared" ca="1" si="1"/>
        <v>A</v>
      </c>
      <c r="B17" s="110">
        <f t="shared" ca="1" si="3"/>
        <v>1</v>
      </c>
      <c r="D17" s="184" t="str">
        <f t="shared" si="4"/>
        <v/>
      </c>
      <c r="E17" s="92" t="s">
        <v>123</v>
      </c>
      <c r="H17" t="str">
        <f t="shared" si="5"/>
        <v/>
      </c>
    </row>
    <row r="18" spans="1:14">
      <c r="A18" s="110" t="str">
        <f t="shared" ca="1" si="1"/>
        <v>A</v>
      </c>
      <c r="B18" s="110">
        <f t="shared" ca="1" si="3"/>
        <v>1</v>
      </c>
      <c r="D18" s="184" t="str">
        <f t="shared" si="4"/>
        <v/>
      </c>
      <c r="E18" s="92" t="s">
        <v>118</v>
      </c>
      <c r="H18" t="str">
        <f t="shared" si="5"/>
        <v/>
      </c>
    </row>
    <row r="19" spans="1:14">
      <c r="A19" s="110" t="str">
        <f t="shared" ca="1" si="1"/>
        <v>A</v>
      </c>
      <c r="B19" s="110">
        <f t="shared" ca="1" si="3"/>
        <v>1</v>
      </c>
      <c r="D19" s="184" t="str">
        <f t="shared" si="4"/>
        <v/>
      </c>
      <c r="H19" t="str">
        <f t="shared" si="5"/>
        <v/>
      </c>
    </row>
    <row r="20" spans="1:14">
      <c r="A20" s="110" t="str">
        <f t="shared" ca="1" si="1"/>
        <v>A</v>
      </c>
      <c r="B20" s="110">
        <f t="shared" ca="1" si="3"/>
        <v>1</v>
      </c>
      <c r="D20" s="184" t="str">
        <f t="shared" si="4"/>
        <v/>
      </c>
      <c r="E20" s="73" t="s">
        <v>56</v>
      </c>
      <c r="F20" s="84" t="s">
        <v>9</v>
      </c>
      <c r="G20" s="75">
        <v>10</v>
      </c>
      <c r="H20" s="76" t="str">
        <f t="shared" si="5"/>
        <v>a</v>
      </c>
      <c r="I20" s="191"/>
      <c r="J20" s="192">
        <f t="shared" ref="J20:J21" si="6">G20*I20</f>
        <v>0</v>
      </c>
      <c r="L20" s="95">
        <f>1.8+3.8+3.6</f>
        <v>9.1999999999999993</v>
      </c>
      <c r="M20" s="115">
        <v>0.1</v>
      </c>
      <c r="N20" s="88">
        <f>L20+L20*M20</f>
        <v>10.119999999999999</v>
      </c>
    </row>
    <row r="21" spans="1:14">
      <c r="A21" s="110" t="str">
        <f t="shared" ca="1" si="1"/>
        <v>A</v>
      </c>
      <c r="B21" s="110">
        <f t="shared" ca="1" si="3"/>
        <v>1</v>
      </c>
      <c r="D21" s="184" t="str">
        <f t="shared" si="4"/>
        <v/>
      </c>
      <c r="E21" s="73" t="s">
        <v>45</v>
      </c>
      <c r="F21" s="84" t="s">
        <v>9</v>
      </c>
      <c r="G21" s="75">
        <v>40</v>
      </c>
      <c r="H21" s="76" t="str">
        <f t="shared" si="5"/>
        <v>a</v>
      </c>
      <c r="I21" s="191"/>
      <c r="J21" s="192">
        <f t="shared" si="6"/>
        <v>0</v>
      </c>
      <c r="L21" s="95">
        <f>(8.9+5.5+10.1)*1.5</f>
        <v>36.75</v>
      </c>
      <c r="M21" s="115">
        <v>0.1</v>
      </c>
      <c r="N21" s="88">
        <f t="shared" ref="N21" si="7">L21+L21*M21</f>
        <v>40.424999999999997</v>
      </c>
    </row>
    <row r="22" spans="1:14">
      <c r="A22" s="110" t="str">
        <f t="shared" ca="1" si="1"/>
        <v>A</v>
      </c>
      <c r="B22" s="110">
        <f t="shared" ca="1" si="3"/>
        <v>1</v>
      </c>
      <c r="D22" s="184" t="str">
        <f>IF(C22="","",A22&amp;"."&amp;B22&amp;"."&amp;C22&amp;".")</f>
        <v/>
      </c>
      <c r="H22" t="str">
        <f t="shared" si="5"/>
        <v/>
      </c>
    </row>
    <row r="23" spans="1:14">
      <c r="A23" s="110" t="str">
        <f t="shared" ca="1" si="1"/>
        <v>A</v>
      </c>
      <c r="B23" s="110">
        <f t="shared" ca="1" si="3"/>
        <v>1</v>
      </c>
      <c r="C23" s="25">
        <v>2</v>
      </c>
      <c r="D23" s="184" t="str">
        <f t="shared" ref="D23:D27" ca="1" si="8">IF(C23="","",A23&amp;"."&amp;B23&amp;"."&amp;C23&amp;".")</f>
        <v>A.1.2.</v>
      </c>
      <c r="E23" s="92" t="s">
        <v>120</v>
      </c>
      <c r="H23" t="str">
        <f t="shared" ref="H23:H43" si="9">IF(G23&lt;&gt;"","a","")</f>
        <v/>
      </c>
    </row>
    <row r="24" spans="1:14" ht="36">
      <c r="A24" s="110" t="str">
        <f t="shared" ca="1" si="1"/>
        <v>A</v>
      </c>
      <c r="B24" s="110">
        <f t="shared" ca="1" si="3"/>
        <v>1</v>
      </c>
      <c r="D24" s="184" t="str">
        <f t="shared" si="8"/>
        <v/>
      </c>
      <c r="E24" s="92" t="s">
        <v>123</v>
      </c>
      <c r="H24" t="str">
        <f t="shared" si="9"/>
        <v/>
      </c>
    </row>
    <row r="25" spans="1:14">
      <c r="A25" s="110" t="str">
        <f t="shared" ca="1" si="1"/>
        <v>A</v>
      </c>
      <c r="B25" s="110">
        <f t="shared" ca="1" si="3"/>
        <v>1</v>
      </c>
      <c r="D25" s="184" t="str">
        <f t="shared" si="8"/>
        <v/>
      </c>
      <c r="E25" s="92" t="s">
        <v>118</v>
      </c>
      <c r="H25" t="str">
        <f t="shared" si="9"/>
        <v/>
      </c>
    </row>
    <row r="26" spans="1:14">
      <c r="A26" s="110" t="str">
        <f t="shared" ca="1" si="1"/>
        <v>A</v>
      </c>
      <c r="B26" s="110">
        <f t="shared" ca="1" si="3"/>
        <v>1</v>
      </c>
      <c r="D26" s="184" t="str">
        <f t="shared" si="8"/>
        <v/>
      </c>
      <c r="H26" t="str">
        <f t="shared" si="9"/>
        <v/>
      </c>
    </row>
    <row r="27" spans="1:14">
      <c r="A27" s="110" t="str">
        <f t="shared" ca="1" si="1"/>
        <v>A</v>
      </c>
      <c r="B27" s="110">
        <f t="shared" ca="1" si="3"/>
        <v>1</v>
      </c>
      <c r="D27" s="184" t="str">
        <f t="shared" si="8"/>
        <v/>
      </c>
      <c r="E27" s="73"/>
      <c r="F27" s="84" t="s">
        <v>9</v>
      </c>
      <c r="G27" s="75">
        <v>11.6</v>
      </c>
      <c r="H27" s="76" t="str">
        <f t="shared" si="9"/>
        <v>a</v>
      </c>
      <c r="I27" s="191"/>
      <c r="J27" s="192">
        <f t="shared" ref="J27" si="10">G27*I27</f>
        <v>0</v>
      </c>
      <c r="L27" s="95">
        <f>7.4+3.1</f>
        <v>10.5</v>
      </c>
      <c r="M27" s="115">
        <v>0.1</v>
      </c>
      <c r="N27" s="88">
        <f>L27+L27*M27</f>
        <v>11.55</v>
      </c>
    </row>
    <row r="28" spans="1:14">
      <c r="A28" s="110" t="str">
        <f t="shared" ca="1" si="1"/>
        <v>A</v>
      </c>
      <c r="B28" s="110">
        <f t="shared" ca="1" si="3"/>
        <v>1</v>
      </c>
      <c r="D28" s="184" t="str">
        <f>IF(C28="","",A28&amp;"."&amp;B28&amp;"."&amp;C28&amp;".")</f>
        <v/>
      </c>
      <c r="H28" t="str">
        <f t="shared" si="9"/>
        <v/>
      </c>
    </row>
    <row r="29" spans="1:14" ht="24">
      <c r="A29" s="110" t="str">
        <f t="shared" ca="1" si="1"/>
        <v>A</v>
      </c>
      <c r="B29" s="110">
        <f t="shared" ca="1" si="3"/>
        <v>1</v>
      </c>
      <c r="C29" s="25">
        <v>3</v>
      </c>
      <c r="D29" s="184" t="str">
        <f t="shared" ref="D29:D35" ca="1" si="11">IF(C29="","",A29&amp;"."&amp;B29&amp;"."&amp;C29&amp;".")</f>
        <v>A.1.3.</v>
      </c>
      <c r="E29" s="92" t="s">
        <v>130</v>
      </c>
      <c r="H29" t="str">
        <f t="shared" si="9"/>
        <v/>
      </c>
    </row>
    <row r="30" spans="1:14" ht="72">
      <c r="A30" s="110" t="str">
        <f t="shared" ca="1" si="1"/>
        <v>A</v>
      </c>
      <c r="B30" s="110">
        <f t="shared" ca="1" si="3"/>
        <v>1</v>
      </c>
      <c r="D30" s="184" t="str">
        <f t="shared" si="11"/>
        <v/>
      </c>
      <c r="E30" s="92" t="s">
        <v>131</v>
      </c>
      <c r="H30" t="str">
        <f t="shared" si="9"/>
        <v/>
      </c>
    </row>
    <row r="31" spans="1:14" ht="36">
      <c r="A31" s="110" t="str">
        <f t="shared" ca="1" si="1"/>
        <v>A</v>
      </c>
      <c r="B31" s="110">
        <f t="shared" ca="1" si="3"/>
        <v>1</v>
      </c>
      <c r="D31" s="184" t="str">
        <f t="shared" si="11"/>
        <v/>
      </c>
      <c r="E31" s="92" t="s">
        <v>123</v>
      </c>
      <c r="H31" t="str">
        <f t="shared" si="9"/>
        <v/>
      </c>
    </row>
    <row r="32" spans="1:14" ht="24">
      <c r="A32" s="110" t="str">
        <f t="shared" ca="1" si="1"/>
        <v>A</v>
      </c>
      <c r="B32" s="110">
        <f t="shared" ca="1" si="3"/>
        <v>1</v>
      </c>
      <c r="D32" s="184" t="str">
        <f t="shared" si="11"/>
        <v/>
      </c>
      <c r="E32" s="92" t="s">
        <v>132</v>
      </c>
      <c r="H32" t="str">
        <f t="shared" si="9"/>
        <v/>
      </c>
    </row>
    <row r="33" spans="1:14">
      <c r="A33" s="110" t="str">
        <f t="shared" ca="1" si="1"/>
        <v>A</v>
      </c>
      <c r="B33" s="110">
        <f t="shared" ca="1" si="3"/>
        <v>1</v>
      </c>
      <c r="D33" s="184" t="str">
        <f t="shared" si="11"/>
        <v/>
      </c>
      <c r="H33" t="str">
        <f t="shared" si="9"/>
        <v/>
      </c>
    </row>
    <row r="34" spans="1:14">
      <c r="A34" s="110" t="str">
        <f t="shared" ca="1" si="1"/>
        <v>A</v>
      </c>
      <c r="B34" s="110">
        <f t="shared" ca="1" si="3"/>
        <v>1</v>
      </c>
      <c r="D34" s="184" t="str">
        <f t="shared" si="11"/>
        <v/>
      </c>
      <c r="E34" s="73" t="s">
        <v>45</v>
      </c>
      <c r="F34" s="84" t="s">
        <v>9</v>
      </c>
      <c r="G34" s="75">
        <v>18.8</v>
      </c>
      <c r="H34" s="76" t="str">
        <f t="shared" si="9"/>
        <v>a</v>
      </c>
      <c r="I34" s="191"/>
      <c r="J34" s="192">
        <f t="shared" ref="J34:J35" si="12">G34*I34</f>
        <v>0</v>
      </c>
      <c r="L34" s="95">
        <f>11.3+5.8</f>
        <v>17.100000000000001</v>
      </c>
      <c r="M34" s="115">
        <v>0.1</v>
      </c>
      <c r="N34" s="88">
        <f>L34+L34*M34</f>
        <v>18.810000000000002</v>
      </c>
    </row>
    <row r="35" spans="1:14">
      <c r="A35" s="110" t="str">
        <f t="shared" ca="1" si="1"/>
        <v>A</v>
      </c>
      <c r="B35" s="110">
        <f t="shared" ca="1" si="3"/>
        <v>1</v>
      </c>
      <c r="D35" s="184" t="str">
        <f t="shared" si="11"/>
        <v/>
      </c>
      <c r="E35" s="73" t="s">
        <v>133</v>
      </c>
      <c r="F35" s="84" t="s">
        <v>9</v>
      </c>
      <c r="G35" s="75">
        <v>20</v>
      </c>
      <c r="H35" s="76" t="str">
        <f t="shared" si="9"/>
        <v>a</v>
      </c>
      <c r="I35" s="191"/>
      <c r="J35" s="192">
        <f t="shared" si="12"/>
        <v>0</v>
      </c>
      <c r="L35" s="95">
        <f>5.69*3.28</f>
        <v>18.6632</v>
      </c>
      <c r="M35" s="115">
        <v>0.1</v>
      </c>
      <c r="N35" s="88">
        <f>L35+L35*M35</f>
        <v>20.529519999999998</v>
      </c>
    </row>
    <row r="36" spans="1:14">
      <c r="A36" s="110" t="str">
        <f t="shared" ca="1" si="1"/>
        <v>A</v>
      </c>
      <c r="B36" s="110">
        <f t="shared" ca="1" si="3"/>
        <v>1</v>
      </c>
      <c r="D36" s="184" t="str">
        <f>IF(C36="","",A36&amp;"."&amp;B36&amp;"."&amp;C36&amp;".")</f>
        <v/>
      </c>
      <c r="H36" t="str">
        <f t="shared" si="9"/>
        <v/>
      </c>
    </row>
    <row r="37" spans="1:14" ht="24">
      <c r="A37" s="110" t="str">
        <f t="shared" ca="1" si="1"/>
        <v>A</v>
      </c>
      <c r="B37" s="110">
        <f t="shared" ca="1" si="3"/>
        <v>1</v>
      </c>
      <c r="C37" s="25">
        <v>4</v>
      </c>
      <c r="D37" s="184" t="str">
        <f t="shared" ref="D37:D42" ca="1" si="13">IF(C37="","",A37&amp;"."&amp;B37&amp;"."&amp;C37&amp;".")</f>
        <v>A.1.4.</v>
      </c>
      <c r="E37" s="92" t="s">
        <v>136</v>
      </c>
      <c r="H37" t="str">
        <f t="shared" si="9"/>
        <v/>
      </c>
    </row>
    <row r="38" spans="1:14" ht="72">
      <c r="A38" s="110" t="str">
        <f t="shared" ca="1" si="1"/>
        <v>A</v>
      </c>
      <c r="B38" s="110">
        <f t="shared" ca="1" si="3"/>
        <v>1</v>
      </c>
      <c r="D38" s="184" t="str">
        <f t="shared" si="13"/>
        <v/>
      </c>
      <c r="E38" s="92" t="s">
        <v>137</v>
      </c>
      <c r="H38" t="str">
        <f t="shared" si="9"/>
        <v/>
      </c>
    </row>
    <row r="39" spans="1:14" ht="36">
      <c r="A39" s="110" t="str">
        <f t="shared" ca="1" si="1"/>
        <v>A</v>
      </c>
      <c r="B39" s="110">
        <f t="shared" ca="1" si="3"/>
        <v>1</v>
      </c>
      <c r="D39" s="184" t="str">
        <f t="shared" si="13"/>
        <v/>
      </c>
      <c r="E39" s="92" t="s">
        <v>123</v>
      </c>
      <c r="H39" t="str">
        <f t="shared" si="9"/>
        <v/>
      </c>
    </row>
    <row r="40" spans="1:14">
      <c r="A40" s="110" t="str">
        <f t="shared" ca="1" si="1"/>
        <v>A</v>
      </c>
      <c r="B40" s="110">
        <f t="shared" ca="1" si="3"/>
        <v>1</v>
      </c>
      <c r="D40" s="184" t="str">
        <f t="shared" si="13"/>
        <v/>
      </c>
      <c r="E40" s="92" t="s">
        <v>134</v>
      </c>
      <c r="H40" t="str">
        <f t="shared" si="9"/>
        <v/>
      </c>
    </row>
    <row r="41" spans="1:14">
      <c r="A41" s="110" t="str">
        <f t="shared" ca="1" si="1"/>
        <v>A</v>
      </c>
      <c r="B41" s="110">
        <f t="shared" ca="1" si="3"/>
        <v>1</v>
      </c>
      <c r="D41" s="184" t="str">
        <f t="shared" si="13"/>
        <v/>
      </c>
      <c r="H41" t="str">
        <f t="shared" si="9"/>
        <v/>
      </c>
    </row>
    <row r="42" spans="1:14">
      <c r="A42" s="110" t="str">
        <f t="shared" ca="1" si="1"/>
        <v>A</v>
      </c>
      <c r="B42" s="110">
        <f t="shared" ca="1" si="3"/>
        <v>1</v>
      </c>
      <c r="D42" s="184" t="str">
        <f t="shared" si="13"/>
        <v/>
      </c>
      <c r="E42" s="73"/>
      <c r="F42" s="84" t="s">
        <v>27</v>
      </c>
      <c r="G42" s="75">
        <v>30</v>
      </c>
      <c r="H42" s="76" t="str">
        <f t="shared" si="9"/>
        <v>a</v>
      </c>
      <c r="I42" s="191"/>
      <c r="J42" s="192">
        <f t="shared" ref="J42" si="14">G42*I42</f>
        <v>0</v>
      </c>
      <c r="L42" s="95">
        <v>29.7</v>
      </c>
      <c r="M42" s="115">
        <v>0.1</v>
      </c>
      <c r="N42" s="88">
        <f>L42+L42*M42</f>
        <v>32.67</v>
      </c>
    </row>
    <row r="43" spans="1:14">
      <c r="A43" s="110" t="str">
        <f t="shared" ca="1" si="1"/>
        <v>A</v>
      </c>
      <c r="B43" s="110">
        <f t="shared" ca="1" si="3"/>
        <v>1</v>
      </c>
      <c r="D43" s="184" t="str">
        <f>IF(C43="","",A43&amp;"."&amp;B43&amp;"."&amp;C43&amp;".")</f>
        <v/>
      </c>
      <c r="H43" t="str">
        <f t="shared" si="9"/>
        <v/>
      </c>
    </row>
    <row r="44" spans="1:14" ht="24">
      <c r="A44" s="110" t="str">
        <f t="shared" ca="1" si="1"/>
        <v>A</v>
      </c>
      <c r="B44" s="110">
        <f t="shared" ca="1" si="3"/>
        <v>1</v>
      </c>
      <c r="C44" s="25">
        <v>5</v>
      </c>
      <c r="D44" s="184" t="str">
        <f t="shared" ref="D44:D48" ca="1" si="15">IF(C44="","",A44&amp;"."&amp;B44&amp;"."&amp;C44&amp;".")</f>
        <v>A.1.5.</v>
      </c>
      <c r="E44" s="92" t="s">
        <v>135</v>
      </c>
      <c r="H44" t="str">
        <f t="shared" si="5"/>
        <v/>
      </c>
    </row>
    <row r="45" spans="1:14" ht="24">
      <c r="A45" s="110" t="str">
        <f t="shared" ca="1" si="1"/>
        <v>A</v>
      </c>
      <c r="B45" s="110">
        <f t="shared" ca="1" si="3"/>
        <v>1</v>
      </c>
      <c r="D45" s="184" t="str">
        <f t="shared" si="15"/>
        <v/>
      </c>
      <c r="E45" s="92" t="s">
        <v>138</v>
      </c>
      <c r="H45" t="str">
        <f t="shared" si="5"/>
        <v/>
      </c>
    </row>
    <row r="46" spans="1:14" ht="36">
      <c r="A46" s="110" t="str">
        <f t="shared" ca="1" si="1"/>
        <v>A</v>
      </c>
      <c r="B46" s="110">
        <f t="shared" ca="1" si="3"/>
        <v>1</v>
      </c>
      <c r="D46" s="184" t="str">
        <f t="shared" si="15"/>
        <v/>
      </c>
      <c r="E46" s="92" t="s">
        <v>123</v>
      </c>
      <c r="H46" t="str">
        <f t="shared" ref="H46" si="16">IF(G46&lt;&gt;"","a","")</f>
        <v/>
      </c>
    </row>
    <row r="47" spans="1:14">
      <c r="A47" s="110" t="str">
        <f t="shared" ca="1" si="1"/>
        <v>A</v>
      </c>
      <c r="B47" s="110">
        <f t="shared" ca="1" si="3"/>
        <v>1</v>
      </c>
      <c r="D47" s="184" t="str">
        <f t="shared" si="15"/>
        <v/>
      </c>
      <c r="E47" s="92" t="s">
        <v>139</v>
      </c>
      <c r="H47" t="str">
        <f t="shared" si="5"/>
        <v/>
      </c>
    </row>
    <row r="48" spans="1:14">
      <c r="A48" s="110" t="str">
        <f t="shared" ca="1" si="1"/>
        <v>A</v>
      </c>
      <c r="B48" s="110">
        <f t="shared" ca="1" si="3"/>
        <v>1</v>
      </c>
      <c r="D48" s="184" t="str">
        <f t="shared" si="15"/>
        <v/>
      </c>
      <c r="H48" t="str">
        <f t="shared" si="5"/>
        <v/>
      </c>
    </row>
    <row r="49" spans="1:14">
      <c r="A49" s="110" t="str">
        <f t="shared" ca="1" si="1"/>
        <v>A</v>
      </c>
      <c r="B49" s="110">
        <f t="shared" ca="1" si="3"/>
        <v>1</v>
      </c>
      <c r="D49" s="184" t="str">
        <f t="shared" ref="D49" si="17">IF(C49="","",A49&amp;"."&amp;B49&amp;"."&amp;C49&amp;".")</f>
        <v/>
      </c>
      <c r="E49" s="73"/>
      <c r="F49" s="84" t="s">
        <v>27</v>
      </c>
      <c r="G49" s="75">
        <v>60</v>
      </c>
      <c r="H49" s="76" t="str">
        <f t="shared" ref="H49" si="18">IF(G49&lt;&gt;"","a","")</f>
        <v>a</v>
      </c>
      <c r="I49" s="191"/>
      <c r="J49" s="192">
        <f t="shared" ref="J49" si="19">G49*I49</f>
        <v>0</v>
      </c>
      <c r="L49" s="95">
        <v>54.7</v>
      </c>
      <c r="M49" s="115">
        <v>0.1</v>
      </c>
      <c r="N49" s="88">
        <f>L49+L49*M49</f>
        <v>60.17</v>
      </c>
    </row>
    <row r="50" spans="1:14">
      <c r="A50" s="110" t="str">
        <f t="shared" ca="1" si="1"/>
        <v>A</v>
      </c>
      <c r="B50" s="110">
        <f t="shared" ca="1" si="3"/>
        <v>1</v>
      </c>
      <c r="D50" s="19" t="str">
        <f>IF(C50="","",A50&amp;"."&amp;B50&amp;"."&amp;C50&amp;".")</f>
        <v/>
      </c>
      <c r="H50" t="str">
        <f t="shared" si="5"/>
        <v/>
      </c>
    </row>
    <row r="51" spans="1:14">
      <c r="A51" s="110" t="str">
        <f t="shared" ca="1" si="1"/>
        <v>A</v>
      </c>
      <c r="B51" s="110">
        <f t="shared" ca="1" si="3"/>
        <v>1</v>
      </c>
      <c r="C51" s="25">
        <v>6</v>
      </c>
      <c r="D51" s="184" t="str">
        <f t="shared" ref="D51:D56" ca="1" si="20">IF(C51="","",A51&amp;"."&amp;B51&amp;"."&amp;C51&amp;".")</f>
        <v>A.1.6.</v>
      </c>
      <c r="E51" s="92" t="s">
        <v>124</v>
      </c>
      <c r="H51" t="str">
        <f t="shared" ref="H51:H57" si="21">IF(G51&lt;&gt;"","a","")</f>
        <v/>
      </c>
    </row>
    <row r="52" spans="1:14" ht="36">
      <c r="A52" s="110" t="str">
        <f t="shared" ca="1" si="1"/>
        <v>A</v>
      </c>
      <c r="B52" s="110">
        <f t="shared" ca="1" si="3"/>
        <v>1</v>
      </c>
      <c r="D52" s="19" t="str">
        <f t="shared" si="20"/>
        <v/>
      </c>
      <c r="E52" s="92" t="s">
        <v>123</v>
      </c>
      <c r="H52" t="str">
        <f t="shared" si="21"/>
        <v/>
      </c>
    </row>
    <row r="53" spans="1:14">
      <c r="A53" s="110" t="str">
        <f t="shared" ca="1" si="1"/>
        <v>A</v>
      </c>
      <c r="B53" s="110">
        <f t="shared" ca="1" si="3"/>
        <v>1</v>
      </c>
      <c r="D53" s="19" t="str">
        <f t="shared" si="20"/>
        <v/>
      </c>
      <c r="E53" s="92" t="s">
        <v>6</v>
      </c>
      <c r="H53" t="str">
        <f t="shared" si="21"/>
        <v/>
      </c>
    </row>
    <row r="54" spans="1:14">
      <c r="A54" s="110" t="str">
        <f t="shared" ca="1" si="1"/>
        <v>A</v>
      </c>
      <c r="B54" s="110">
        <f t="shared" ca="1" si="3"/>
        <v>1</v>
      </c>
      <c r="D54" s="19" t="str">
        <f t="shared" si="20"/>
        <v/>
      </c>
      <c r="H54" t="str">
        <f t="shared" si="21"/>
        <v/>
      </c>
    </row>
    <row r="55" spans="1:14">
      <c r="A55" s="110" t="str">
        <f t="shared" ca="1" si="1"/>
        <v>A</v>
      </c>
      <c r="B55" s="110">
        <f t="shared" ca="1" si="3"/>
        <v>1</v>
      </c>
      <c r="D55" s="19" t="str">
        <f t="shared" si="20"/>
        <v/>
      </c>
      <c r="E55" s="73" t="s">
        <v>121</v>
      </c>
      <c r="F55" s="84" t="s">
        <v>11</v>
      </c>
      <c r="G55" s="75">
        <v>1</v>
      </c>
      <c r="H55" s="76" t="str">
        <f t="shared" si="21"/>
        <v>a</v>
      </c>
      <c r="I55" s="191"/>
      <c r="J55" s="192">
        <f t="shared" ref="J55:J56" si="22">G55*I55</f>
        <v>0</v>
      </c>
      <c r="M55" s="115"/>
    </row>
    <row r="56" spans="1:14">
      <c r="A56" s="110" t="str">
        <f t="shared" ca="1" si="1"/>
        <v>A</v>
      </c>
      <c r="B56" s="110">
        <f t="shared" ca="1" si="3"/>
        <v>1</v>
      </c>
      <c r="D56" s="19" t="str">
        <f t="shared" si="20"/>
        <v/>
      </c>
      <c r="E56" s="73" t="s">
        <v>122</v>
      </c>
      <c r="F56" s="84" t="s">
        <v>11</v>
      </c>
      <c r="G56" s="75">
        <v>1</v>
      </c>
      <c r="H56" s="76" t="str">
        <f t="shared" si="21"/>
        <v>a</v>
      </c>
      <c r="I56" s="191"/>
      <c r="J56" s="192">
        <f t="shared" si="22"/>
        <v>0</v>
      </c>
      <c r="M56" s="115"/>
    </row>
    <row r="57" spans="1:14">
      <c r="A57" s="110" t="str">
        <f t="shared" ca="1" si="1"/>
        <v>A</v>
      </c>
      <c r="B57" s="110">
        <f t="shared" ca="1" si="3"/>
        <v>1</v>
      </c>
      <c r="D57" s="19" t="str">
        <f>IF(C57="","",A57&amp;"."&amp;B57&amp;"."&amp;C57&amp;".")</f>
        <v/>
      </c>
      <c r="H57" t="str">
        <f t="shared" si="21"/>
        <v/>
      </c>
    </row>
    <row r="58" spans="1:14" ht="24">
      <c r="A58" s="110" t="str">
        <f t="shared" ca="1" si="1"/>
        <v>A</v>
      </c>
      <c r="B58" s="110">
        <f t="shared" ca="1" si="3"/>
        <v>1</v>
      </c>
      <c r="C58" s="25">
        <v>7</v>
      </c>
      <c r="D58" s="184" t="str">
        <f t="shared" ref="D58:D62" ca="1" si="23">IF(C58="","",A58&amp;"."&amp;B58&amp;"."&amp;C58&amp;".")</f>
        <v>A.1.7.</v>
      </c>
      <c r="E58" s="92" t="s">
        <v>142</v>
      </c>
      <c r="H58" t="str">
        <f t="shared" si="5"/>
        <v/>
      </c>
    </row>
    <row r="59" spans="1:14" ht="24">
      <c r="A59" s="110" t="str">
        <f t="shared" ca="1" si="1"/>
        <v>A</v>
      </c>
      <c r="B59" s="110">
        <f t="shared" ca="1" si="3"/>
        <v>1</v>
      </c>
      <c r="D59" s="19" t="str">
        <f t="shared" si="23"/>
        <v/>
      </c>
      <c r="E59" s="92" t="s">
        <v>143</v>
      </c>
      <c r="H59" t="str">
        <f t="shared" si="5"/>
        <v/>
      </c>
    </row>
    <row r="60" spans="1:14">
      <c r="A60" s="110" t="str">
        <f t="shared" ca="1" si="1"/>
        <v>A</v>
      </c>
      <c r="B60" s="110">
        <f t="shared" ca="1" si="3"/>
        <v>1</v>
      </c>
      <c r="D60" s="19" t="str">
        <f t="shared" si="23"/>
        <v/>
      </c>
      <c r="E60" s="92" t="s">
        <v>6</v>
      </c>
      <c r="H60" t="str">
        <f t="shared" si="5"/>
        <v/>
      </c>
    </row>
    <row r="61" spans="1:14">
      <c r="A61" s="110" t="str">
        <f t="shared" ca="1" si="1"/>
        <v>A</v>
      </c>
      <c r="B61" s="110">
        <f t="shared" ca="1" si="3"/>
        <v>1</v>
      </c>
      <c r="D61" s="19" t="str">
        <f t="shared" si="23"/>
        <v/>
      </c>
      <c r="H61" t="str">
        <f t="shared" si="5"/>
        <v/>
      </c>
    </row>
    <row r="62" spans="1:14">
      <c r="A62" s="110" t="str">
        <f t="shared" ca="1" si="1"/>
        <v>A</v>
      </c>
      <c r="B62" s="110">
        <f t="shared" ca="1" si="3"/>
        <v>1</v>
      </c>
      <c r="D62" s="19" t="str">
        <f t="shared" si="23"/>
        <v/>
      </c>
      <c r="E62" s="73" t="s">
        <v>144</v>
      </c>
      <c r="F62" s="84" t="s">
        <v>11</v>
      </c>
      <c r="G62" s="75">
        <v>3</v>
      </c>
      <c r="H62" s="76" t="str">
        <f t="shared" si="5"/>
        <v>a</v>
      </c>
      <c r="I62" s="191"/>
      <c r="J62" s="192">
        <f t="shared" ref="J62" si="24">G62*I62</f>
        <v>0</v>
      </c>
      <c r="M62" s="115"/>
    </row>
    <row r="63" spans="1:14">
      <c r="A63" s="110" t="str">
        <f t="shared" ca="1" si="1"/>
        <v>A</v>
      </c>
      <c r="B63" s="110">
        <f t="shared" ca="1" si="3"/>
        <v>1</v>
      </c>
      <c r="D63" s="19" t="str">
        <f>IF(C63="","",A63&amp;"."&amp;B63&amp;"."&amp;C63&amp;".")</f>
        <v/>
      </c>
      <c r="H63" t="str">
        <f t="shared" si="5"/>
        <v/>
      </c>
    </row>
    <row r="64" spans="1:14">
      <c r="A64" s="110" t="str">
        <f t="shared" ca="1" si="1"/>
        <v>A</v>
      </c>
      <c r="B64" s="110">
        <f t="shared" ca="1" si="3"/>
        <v>1</v>
      </c>
      <c r="C64" s="25">
        <v>8</v>
      </c>
      <c r="D64" s="184" t="str">
        <f t="shared" ref="D64:D71" ca="1" si="25">IF(C64="","",A64&amp;"."&amp;B64&amp;"."&amp;C64&amp;".")</f>
        <v>A.1.8.</v>
      </c>
      <c r="E64" s="92" t="s">
        <v>125</v>
      </c>
      <c r="H64" t="str">
        <f t="shared" si="5"/>
        <v/>
      </c>
    </row>
    <row r="65" spans="1:17" ht="36">
      <c r="A65" s="110" t="str">
        <f t="shared" ca="1" si="1"/>
        <v>A</v>
      </c>
      <c r="B65" s="110">
        <f t="shared" ca="1" si="3"/>
        <v>1</v>
      </c>
      <c r="D65" s="19" t="str">
        <f t="shared" si="25"/>
        <v/>
      </c>
      <c r="E65" s="92" t="s">
        <v>123</v>
      </c>
      <c r="H65" t="str">
        <f t="shared" si="5"/>
        <v/>
      </c>
    </row>
    <row r="66" spans="1:17">
      <c r="A66" s="110" t="str">
        <f t="shared" ca="1" si="1"/>
        <v>A</v>
      </c>
      <c r="B66" s="110">
        <f t="shared" ca="1" si="3"/>
        <v>1</v>
      </c>
      <c r="D66" s="19" t="str">
        <f t="shared" si="25"/>
        <v/>
      </c>
      <c r="E66" s="92" t="s">
        <v>6</v>
      </c>
      <c r="H66" t="str">
        <f t="shared" si="5"/>
        <v/>
      </c>
    </row>
    <row r="67" spans="1:17">
      <c r="A67" s="110" t="str">
        <f t="shared" ca="1" si="1"/>
        <v>A</v>
      </c>
      <c r="B67" s="110">
        <f t="shared" ca="1" si="3"/>
        <v>1</v>
      </c>
      <c r="D67" s="19" t="str">
        <f t="shared" si="25"/>
        <v/>
      </c>
      <c r="H67" t="str">
        <f t="shared" si="5"/>
        <v/>
      </c>
    </row>
    <row r="68" spans="1:17">
      <c r="A68" s="110" t="str">
        <f t="shared" ca="1" si="1"/>
        <v>A</v>
      </c>
      <c r="B68" s="110">
        <f t="shared" ca="1" si="3"/>
        <v>1</v>
      </c>
      <c r="D68" s="19" t="str">
        <f t="shared" si="25"/>
        <v/>
      </c>
      <c r="E68" s="73" t="s">
        <v>126</v>
      </c>
      <c r="F68" s="84" t="s">
        <v>11</v>
      </c>
      <c r="G68" s="75">
        <v>1</v>
      </c>
      <c r="H68" s="76" t="str">
        <f t="shared" si="5"/>
        <v>a</v>
      </c>
      <c r="I68" s="191"/>
      <c r="J68" s="192">
        <f t="shared" ref="J68:J71" si="26">G68*I68</f>
        <v>0</v>
      </c>
      <c r="M68" s="115"/>
    </row>
    <row r="69" spans="1:17">
      <c r="A69" s="110" t="str">
        <f t="shared" ca="1" si="1"/>
        <v>A</v>
      </c>
      <c r="B69" s="110">
        <f t="shared" ca="1" si="3"/>
        <v>1</v>
      </c>
      <c r="D69" s="19" t="str">
        <f t="shared" si="25"/>
        <v/>
      </c>
      <c r="E69" s="73" t="s">
        <v>128</v>
      </c>
      <c r="F69" s="84" t="s">
        <v>11</v>
      </c>
      <c r="G69" s="75">
        <v>2</v>
      </c>
      <c r="H69" s="76" t="str">
        <f t="shared" si="5"/>
        <v>a</v>
      </c>
      <c r="I69" s="191"/>
      <c r="J69" s="192">
        <f t="shared" si="26"/>
        <v>0</v>
      </c>
      <c r="M69" s="115"/>
    </row>
    <row r="70" spans="1:17">
      <c r="A70" s="110" t="str">
        <f t="shared" ca="1" si="1"/>
        <v>A</v>
      </c>
      <c r="B70" s="110">
        <f t="shared" ca="1" si="3"/>
        <v>1</v>
      </c>
      <c r="D70" s="19" t="str">
        <f t="shared" si="25"/>
        <v/>
      </c>
      <c r="E70" s="73" t="s">
        <v>127</v>
      </c>
      <c r="F70" s="84" t="s">
        <v>11</v>
      </c>
      <c r="G70" s="75">
        <v>1</v>
      </c>
      <c r="H70" s="76" t="str">
        <f t="shared" si="5"/>
        <v>a</v>
      </c>
      <c r="I70" s="191"/>
      <c r="J70" s="192">
        <f t="shared" si="26"/>
        <v>0</v>
      </c>
      <c r="M70" s="115"/>
    </row>
    <row r="71" spans="1:17">
      <c r="A71" s="110" t="str">
        <f t="shared" ca="1" si="1"/>
        <v>A</v>
      </c>
      <c r="B71" s="110">
        <f t="shared" ca="1" si="3"/>
        <v>1</v>
      </c>
      <c r="D71" s="19" t="str">
        <f t="shared" si="25"/>
        <v/>
      </c>
      <c r="E71" s="73" t="s">
        <v>129</v>
      </c>
      <c r="F71" s="84" t="s">
        <v>11</v>
      </c>
      <c r="G71" s="75">
        <v>1</v>
      </c>
      <c r="H71" s="76" t="str">
        <f t="shared" si="5"/>
        <v>a</v>
      </c>
      <c r="I71" s="191"/>
      <c r="J71" s="192">
        <f t="shared" si="26"/>
        <v>0</v>
      </c>
      <c r="M71" s="115"/>
    </row>
    <row r="72" spans="1:17">
      <c r="A72" s="110" t="str">
        <f t="shared" ca="1" si="1"/>
        <v>A</v>
      </c>
      <c r="B72" s="110">
        <f t="shared" ca="1" si="3"/>
        <v>1</v>
      </c>
      <c r="D72" s="19" t="str">
        <f>IF(C72="","",A72&amp;"."&amp;B72&amp;"."&amp;C72&amp;".")</f>
        <v/>
      </c>
      <c r="H72" t="str">
        <f t="shared" si="5"/>
        <v/>
      </c>
    </row>
    <row r="73" spans="1:17" ht="24">
      <c r="A73" s="110" t="str">
        <f t="shared" ca="1" si="1"/>
        <v>A</v>
      </c>
      <c r="B73" s="110">
        <f t="shared" ca="1" si="3"/>
        <v>1</v>
      </c>
      <c r="C73" s="25">
        <v>9</v>
      </c>
      <c r="D73" s="184" t="str">
        <f t="shared" ca="1" si="2"/>
        <v>A.1.9.</v>
      </c>
      <c r="E73" s="92" t="s">
        <v>140</v>
      </c>
      <c r="H73" t="str">
        <f t="shared" si="0"/>
        <v/>
      </c>
    </row>
    <row r="74" spans="1:17">
      <c r="A74" s="110" t="str">
        <f t="shared" ca="1" si="1"/>
        <v>A</v>
      </c>
      <c r="B74" s="110">
        <f t="shared" ca="1" si="3"/>
        <v>1</v>
      </c>
      <c r="D74" s="19" t="str">
        <f t="shared" si="2"/>
        <v/>
      </c>
      <c r="H74" t="str">
        <f t="shared" ref="H74:H76" si="27">IF(G74&lt;&gt;"","a","")</f>
        <v/>
      </c>
    </row>
    <row r="75" spans="1:17">
      <c r="A75" s="110" t="str">
        <f t="shared" ca="1" si="1"/>
        <v>A</v>
      </c>
      <c r="B75" s="110">
        <f t="shared" ca="1" si="3"/>
        <v>1</v>
      </c>
      <c r="D75" s="19" t="str">
        <f t="shared" ref="D75" si="28">IF(C75="","",A75&amp;"."&amp;B75&amp;"."&amp;C75&amp;".")</f>
        <v/>
      </c>
      <c r="E75" s="73"/>
      <c r="F75" s="84" t="s">
        <v>33</v>
      </c>
      <c r="G75" s="75">
        <v>1</v>
      </c>
      <c r="H75" s="76" t="str">
        <f t="shared" si="27"/>
        <v>a</v>
      </c>
      <c r="I75" s="191"/>
      <c r="J75" s="192">
        <f t="shared" ref="J75" si="29">G75*I75</f>
        <v>0</v>
      </c>
      <c r="M75" s="115"/>
    </row>
    <row r="76" spans="1:17">
      <c r="A76" s="110" t="str">
        <f t="shared" ca="1" si="1"/>
        <v>A</v>
      </c>
      <c r="B76" s="110">
        <f t="shared" ca="1" si="3"/>
        <v>1</v>
      </c>
      <c r="D76" s="19" t="str">
        <f>IF(C76="","",A76&amp;"."&amp;B76&amp;"."&amp;C76&amp;".")</f>
        <v/>
      </c>
      <c r="H76" t="str">
        <f t="shared" si="27"/>
        <v/>
      </c>
    </row>
    <row r="77" spans="1:17" ht="12.75" thickBot="1">
      <c r="A77" s="110" t="str">
        <f t="shared" ca="1" si="1"/>
        <v>A</v>
      </c>
      <c r="B77" s="110">
        <f t="shared" ca="1" si="3"/>
        <v>1</v>
      </c>
      <c r="D77" s="19" t="str">
        <f t="shared" ref="D77:D79" si="30">IF(C77="","",A77&amp;"."&amp;B77&amp;"."&amp;C77&amp;".")</f>
        <v/>
      </c>
      <c r="H77" t="str">
        <f t="shared" si="0"/>
        <v/>
      </c>
    </row>
    <row r="78" spans="1:17" ht="12.75" thickBot="1">
      <c r="A78" s="110" t="str">
        <f t="shared" ca="1" si="1"/>
        <v>A</v>
      </c>
      <c r="B78" s="110">
        <f t="shared" ca="1" si="3"/>
        <v>1</v>
      </c>
      <c r="D78" s="19" t="str">
        <f t="shared" si="30"/>
        <v/>
      </c>
      <c r="E78" s="33" t="str">
        <f ca="1">E14&amp;" UKUPNO"</f>
        <v>RUŠENJA I DEMONTAŽE UKUPNO</v>
      </c>
      <c r="F78" s="14"/>
      <c r="G78" s="10"/>
      <c r="H78" s="10" t="str">
        <f t="shared" si="0"/>
        <v/>
      </c>
      <c r="I78" s="193"/>
      <c r="J78" s="193">
        <f>SUM(J16:J77)</f>
        <v>0</v>
      </c>
    </row>
    <row r="79" spans="1:17" s="109" customFormat="1" ht="12.75" thickBot="1">
      <c r="A79" s="110" t="str">
        <f t="shared" ca="1" si="1"/>
        <v>A</v>
      </c>
      <c r="B79" s="110">
        <f t="shared" ca="1" si="3"/>
        <v>1</v>
      </c>
      <c r="C79" s="108"/>
      <c r="D79" s="19" t="str">
        <f t="shared" si="30"/>
        <v/>
      </c>
      <c r="E79" s="31"/>
      <c r="F79" s="11"/>
      <c r="G79" s="28"/>
      <c r="H79" s="109" t="str">
        <f t="shared" si="0"/>
        <v/>
      </c>
      <c r="I79" s="188"/>
      <c r="J79" s="188"/>
      <c r="K79" s="66"/>
      <c r="L79" s="95"/>
      <c r="M79" s="88"/>
      <c r="N79" s="88"/>
      <c r="O79" s="88"/>
      <c r="P79" s="202"/>
      <c r="Q79" s="95"/>
    </row>
    <row r="80" spans="1:17" s="5" customFormat="1" ht="15.75" thickBot="1">
      <c r="A80" s="113" t="s">
        <v>141</v>
      </c>
      <c r="B80" s="110"/>
      <c r="C80" s="25"/>
      <c r="D80" s="180" t="str">
        <f>A80&amp;"."</f>
        <v>B.</v>
      </c>
      <c r="E80" s="181" t="str">
        <f>VLOOKUP(D80,_RADOVI_SPECIFIKACIJA!$B$4:$C$37,2,FALSE)</f>
        <v>OBRTNIČKI RADOVI</v>
      </c>
      <c r="F80" s="12"/>
      <c r="G80" s="180"/>
      <c r="H80" s="8" t="str">
        <f t="shared" ref="H80" si="31">IF(G80&lt;&gt;"","a","")</f>
        <v/>
      </c>
      <c r="I80" s="189"/>
      <c r="J80" s="189"/>
      <c r="K80" s="67"/>
      <c r="L80" s="96"/>
      <c r="M80" s="93"/>
      <c r="N80" s="93"/>
      <c r="O80" s="93"/>
      <c r="P80" s="93"/>
      <c r="Q80" s="96"/>
    </row>
    <row r="81" spans="1:17" s="5" customFormat="1" ht="12.75">
      <c r="A81" s="110" t="str">
        <f t="shared" ref="A81:A88" ca="1" si="32">INDIRECT("A" &amp; ROW() - 1)</f>
        <v>B</v>
      </c>
      <c r="B81" s="110">
        <f t="shared" ref="B81:B90" ca="1" si="33">INDIRECT("B" &amp; ROW() - 1)</f>
        <v>0</v>
      </c>
      <c r="C81" s="25"/>
      <c r="D81" s="19" t="str">
        <f t="shared" ref="D81:D105" si="34">IF(C81="","",A81&amp;"."&amp;B81&amp;"."&amp;C81&amp;".")</f>
        <v/>
      </c>
      <c r="E81" s="31"/>
      <c r="F81" s="11"/>
      <c r="G81" s="28"/>
      <c r="H81" t="str">
        <f t="shared" ref="H81:H116" si="35">IF(G81&lt;&gt;"","a","")</f>
        <v/>
      </c>
      <c r="I81" s="188"/>
      <c r="J81" s="188"/>
      <c r="K81" s="67"/>
      <c r="L81" s="96"/>
      <c r="M81" s="93"/>
      <c r="N81" s="93"/>
      <c r="O81" s="93"/>
      <c r="P81" s="93"/>
      <c r="Q81" s="96"/>
    </row>
    <row r="82" spans="1:17" s="5" customFormat="1" ht="12.75">
      <c r="A82" s="110" t="str">
        <f t="shared" ca="1" si="32"/>
        <v>B</v>
      </c>
      <c r="B82" s="110">
        <f t="shared" ca="1" si="33"/>
        <v>0</v>
      </c>
      <c r="C82" s="25"/>
      <c r="D82" s="19" t="str">
        <f t="shared" si="34"/>
        <v/>
      </c>
      <c r="E82" s="31"/>
      <c r="F82" s="11"/>
      <c r="G82" s="28"/>
      <c r="H82" t="str">
        <f t="shared" si="35"/>
        <v/>
      </c>
      <c r="I82" s="188"/>
      <c r="J82" s="188"/>
      <c r="K82" s="67"/>
      <c r="L82" s="96"/>
      <c r="M82" s="93"/>
      <c r="N82" s="93"/>
      <c r="O82" s="93"/>
      <c r="P82" s="93"/>
      <c r="Q82" s="96"/>
    </row>
    <row r="83" spans="1:17" s="5" customFormat="1" ht="12.75">
      <c r="A83" s="110" t="str">
        <f t="shared" ca="1" si="32"/>
        <v>B</v>
      </c>
      <c r="B83" s="110">
        <f t="shared" ca="1" si="33"/>
        <v>0</v>
      </c>
      <c r="C83" s="25"/>
      <c r="D83" s="19" t="str">
        <f t="shared" si="34"/>
        <v/>
      </c>
      <c r="E83" s="31"/>
      <c r="F83" s="11"/>
      <c r="G83" s="28"/>
      <c r="H83" t="str">
        <f t="shared" si="35"/>
        <v/>
      </c>
      <c r="I83" s="188"/>
      <c r="J83" s="188"/>
      <c r="K83" s="67"/>
      <c r="L83" s="96"/>
      <c r="M83" s="93"/>
      <c r="N83" s="93"/>
      <c r="O83" s="93"/>
      <c r="P83" s="93"/>
      <c r="Q83" s="96"/>
    </row>
    <row r="84" spans="1:17" s="5" customFormat="1" ht="12.75">
      <c r="A84" s="110" t="str">
        <f t="shared" ca="1" si="32"/>
        <v>B</v>
      </c>
      <c r="B84" s="110">
        <f t="shared" ca="1" si="33"/>
        <v>0</v>
      </c>
      <c r="C84" s="25"/>
      <c r="D84" s="19" t="str">
        <f t="shared" si="34"/>
        <v/>
      </c>
      <c r="E84" s="31"/>
      <c r="F84" s="11"/>
      <c r="G84" s="28"/>
      <c r="H84" t="str">
        <f t="shared" si="35"/>
        <v/>
      </c>
      <c r="I84" s="188"/>
      <c r="J84" s="188"/>
      <c r="K84" s="67"/>
      <c r="L84" s="96"/>
      <c r="M84" s="93"/>
      <c r="N84" s="93"/>
      <c r="O84" s="93"/>
      <c r="P84" s="93"/>
      <c r="Q84" s="96"/>
    </row>
    <row r="85" spans="1:17" s="5" customFormat="1" ht="12.75">
      <c r="A85" s="110" t="str">
        <f t="shared" ca="1" si="32"/>
        <v>B</v>
      </c>
      <c r="B85" s="110">
        <f t="shared" ca="1" si="33"/>
        <v>0</v>
      </c>
      <c r="C85" s="25"/>
      <c r="D85" s="19" t="str">
        <f t="shared" si="34"/>
        <v/>
      </c>
      <c r="E85" s="31"/>
      <c r="F85" s="11"/>
      <c r="G85" s="28"/>
      <c r="H85" t="str">
        <f t="shared" si="35"/>
        <v/>
      </c>
      <c r="I85" s="188"/>
      <c r="J85" s="188"/>
      <c r="K85" s="67"/>
      <c r="L85" s="96"/>
      <c r="M85" s="93"/>
      <c r="N85" s="93"/>
      <c r="O85" s="93"/>
      <c r="P85" s="93"/>
      <c r="Q85" s="96"/>
    </row>
    <row r="86" spans="1:17" s="5" customFormat="1" ht="12.75">
      <c r="A86" s="110" t="str">
        <f t="shared" ca="1" si="32"/>
        <v>B</v>
      </c>
      <c r="B86" s="110">
        <f t="shared" ca="1" si="33"/>
        <v>0</v>
      </c>
      <c r="C86" s="25"/>
      <c r="D86" s="19" t="str">
        <f t="shared" si="34"/>
        <v/>
      </c>
      <c r="E86" s="31"/>
      <c r="F86" s="11"/>
      <c r="G86" s="28"/>
      <c r="H86" t="str">
        <f t="shared" si="35"/>
        <v/>
      </c>
      <c r="I86" s="188"/>
      <c r="J86" s="188"/>
      <c r="K86" s="67"/>
      <c r="L86" s="96"/>
      <c r="M86" s="93"/>
      <c r="N86" s="93"/>
      <c r="O86" s="93"/>
      <c r="P86" s="93"/>
      <c r="Q86" s="96"/>
    </row>
    <row r="87" spans="1:17" s="5" customFormat="1" ht="12.75">
      <c r="A87" s="110" t="str">
        <f t="shared" ca="1" si="32"/>
        <v>B</v>
      </c>
      <c r="B87" s="110">
        <f t="shared" ca="1" si="33"/>
        <v>0</v>
      </c>
      <c r="C87" s="25"/>
      <c r="D87" s="19" t="str">
        <f t="shared" si="34"/>
        <v/>
      </c>
      <c r="E87" s="31"/>
      <c r="F87" s="11"/>
      <c r="G87" s="28"/>
      <c r="H87" t="str">
        <f t="shared" si="35"/>
        <v/>
      </c>
      <c r="I87" s="188"/>
      <c r="J87" s="188"/>
      <c r="K87" s="67"/>
      <c r="L87" s="96"/>
      <c r="M87" s="93"/>
      <c r="N87" s="93"/>
      <c r="O87" s="93"/>
      <c r="P87" s="93"/>
      <c r="Q87" s="96"/>
    </row>
    <row r="88" spans="1:17" s="5" customFormat="1" ht="12.75">
      <c r="A88" s="110" t="str">
        <f t="shared" ca="1" si="32"/>
        <v>B</v>
      </c>
      <c r="B88" s="110">
        <f t="shared" ca="1" si="33"/>
        <v>0</v>
      </c>
      <c r="C88" s="25"/>
      <c r="D88" s="19" t="str">
        <f t="shared" si="34"/>
        <v/>
      </c>
      <c r="E88" s="31"/>
      <c r="F88" s="11"/>
      <c r="G88" s="28"/>
      <c r="H88" t="str">
        <f t="shared" si="35"/>
        <v/>
      </c>
      <c r="I88" s="188"/>
      <c r="J88" s="188"/>
      <c r="K88" s="67"/>
      <c r="L88" s="96"/>
      <c r="M88" s="93"/>
      <c r="N88" s="93"/>
      <c r="O88" s="93"/>
      <c r="P88" s="93"/>
      <c r="Q88" s="96"/>
    </row>
    <row r="89" spans="1:17" s="5" customFormat="1" ht="12.75">
      <c r="A89" s="110" t="str">
        <f t="shared" ref="A89:A152" ca="1" si="36">INDIRECT("A" &amp; ROW() - 1)</f>
        <v>B</v>
      </c>
      <c r="B89" s="110">
        <f t="shared" ca="1" si="33"/>
        <v>0</v>
      </c>
      <c r="C89" s="25"/>
      <c r="D89" s="19" t="str">
        <f t="shared" si="34"/>
        <v/>
      </c>
      <c r="E89" s="31"/>
      <c r="F89" s="11"/>
      <c r="G89" s="28"/>
      <c r="H89" t="str">
        <f t="shared" si="35"/>
        <v/>
      </c>
      <c r="I89" s="188"/>
      <c r="J89" s="188"/>
      <c r="K89" s="67"/>
      <c r="L89" s="96"/>
      <c r="M89" s="93"/>
      <c r="N89" s="93"/>
      <c r="O89" s="93"/>
      <c r="P89" s="93"/>
      <c r="Q89" s="96"/>
    </row>
    <row r="90" spans="1:17" s="5" customFormat="1" ht="12.75">
      <c r="A90" s="110" t="str">
        <f t="shared" ca="1" si="36"/>
        <v>B</v>
      </c>
      <c r="B90" s="110">
        <f t="shared" ca="1" si="33"/>
        <v>0</v>
      </c>
      <c r="C90" s="25"/>
      <c r="D90" s="19" t="str">
        <f t="shared" si="34"/>
        <v/>
      </c>
      <c r="E90" s="31"/>
      <c r="F90" s="11"/>
      <c r="G90" s="28"/>
      <c r="H90" t="str">
        <f t="shared" si="35"/>
        <v/>
      </c>
      <c r="I90" s="188"/>
      <c r="J90" s="188"/>
      <c r="K90" s="67"/>
      <c r="L90" s="96"/>
      <c r="M90" s="93"/>
      <c r="N90" s="93"/>
      <c r="O90" s="93"/>
      <c r="P90" s="93"/>
      <c r="Q90" s="96"/>
    </row>
    <row r="91" spans="1:17" s="5" customFormat="1" ht="12.75">
      <c r="A91" s="110" t="str">
        <f t="shared" ca="1" si="36"/>
        <v>B</v>
      </c>
      <c r="B91" s="110">
        <f t="shared" ref="B91:B152" ca="1" si="37">INDIRECT("B" &amp; ROW() - 1)</f>
        <v>0</v>
      </c>
      <c r="C91" s="25"/>
      <c r="D91" s="19" t="str">
        <f t="shared" si="34"/>
        <v/>
      </c>
      <c r="E91" s="31"/>
      <c r="F91" s="11"/>
      <c r="G91" s="28"/>
      <c r="H91" t="str">
        <f t="shared" si="35"/>
        <v/>
      </c>
      <c r="I91" s="188"/>
      <c r="J91" s="188"/>
      <c r="K91" s="67"/>
      <c r="L91" s="96"/>
      <c r="M91" s="93"/>
      <c r="N91" s="93"/>
      <c r="O91" s="93"/>
      <c r="P91" s="93"/>
      <c r="Q91" s="96"/>
    </row>
    <row r="92" spans="1:17" s="5" customFormat="1" ht="12.75">
      <c r="A92" s="110" t="str">
        <f t="shared" ca="1" si="36"/>
        <v>B</v>
      </c>
      <c r="B92" s="110">
        <f t="shared" ca="1" si="37"/>
        <v>0</v>
      </c>
      <c r="C92" s="25"/>
      <c r="D92" s="19" t="str">
        <f t="shared" si="34"/>
        <v/>
      </c>
      <c r="E92" s="31"/>
      <c r="F92" s="11"/>
      <c r="G92" s="28"/>
      <c r="H92" t="str">
        <f t="shared" si="35"/>
        <v/>
      </c>
      <c r="I92" s="188"/>
      <c r="J92" s="188"/>
      <c r="K92" s="67"/>
      <c r="L92" s="96"/>
      <c r="M92" s="93"/>
      <c r="N92" s="93"/>
      <c r="O92" s="93"/>
      <c r="P92" s="93"/>
      <c r="Q92" s="96"/>
    </row>
    <row r="93" spans="1:17" s="5" customFormat="1" ht="12.75">
      <c r="A93" s="110" t="str">
        <f t="shared" ca="1" si="36"/>
        <v>B</v>
      </c>
      <c r="B93" s="110">
        <f t="shared" ca="1" si="37"/>
        <v>0</v>
      </c>
      <c r="C93" s="25"/>
      <c r="D93" s="19" t="str">
        <f t="shared" si="34"/>
        <v/>
      </c>
      <c r="E93" s="31"/>
      <c r="F93" s="11"/>
      <c r="G93" s="28"/>
      <c r="H93" t="str">
        <f t="shared" si="35"/>
        <v/>
      </c>
      <c r="I93" s="188"/>
      <c r="J93" s="188"/>
      <c r="K93" s="67"/>
      <c r="L93" s="96"/>
      <c r="M93" s="93"/>
      <c r="N93" s="93"/>
      <c r="O93" s="93"/>
      <c r="P93" s="93"/>
      <c r="Q93" s="96"/>
    </row>
    <row r="94" spans="1:17" s="5" customFormat="1" ht="12.75">
      <c r="A94" s="110" t="str">
        <f t="shared" ca="1" si="36"/>
        <v>B</v>
      </c>
      <c r="B94" s="110">
        <f t="shared" ca="1" si="37"/>
        <v>0</v>
      </c>
      <c r="C94" s="25"/>
      <c r="D94" s="19" t="str">
        <f t="shared" si="34"/>
        <v/>
      </c>
      <c r="E94" s="31"/>
      <c r="F94" s="11"/>
      <c r="G94" s="28"/>
      <c r="H94" t="str">
        <f t="shared" si="35"/>
        <v/>
      </c>
      <c r="I94" s="188"/>
      <c r="J94" s="188"/>
      <c r="K94" s="67"/>
      <c r="L94" s="96"/>
      <c r="M94" s="93"/>
      <c r="N94" s="93"/>
      <c r="O94" s="93"/>
      <c r="P94" s="93"/>
      <c r="Q94" s="96"/>
    </row>
    <row r="95" spans="1:17" s="5" customFormat="1" ht="12.75">
      <c r="A95" s="110" t="str">
        <f t="shared" ca="1" si="36"/>
        <v>B</v>
      </c>
      <c r="B95" s="110">
        <f t="shared" ca="1" si="37"/>
        <v>0</v>
      </c>
      <c r="C95" s="25"/>
      <c r="D95" s="19" t="str">
        <f t="shared" si="34"/>
        <v/>
      </c>
      <c r="E95" s="31"/>
      <c r="F95" s="11"/>
      <c r="G95" s="28"/>
      <c r="H95" t="str">
        <f t="shared" si="35"/>
        <v/>
      </c>
      <c r="I95" s="188"/>
      <c r="J95" s="188"/>
      <c r="K95" s="67"/>
      <c r="L95" s="96"/>
      <c r="M95" s="93"/>
      <c r="N95" s="93"/>
      <c r="O95" s="93"/>
      <c r="P95" s="93"/>
      <c r="Q95" s="96"/>
    </row>
    <row r="96" spans="1:17" s="5" customFormat="1" ht="12.75">
      <c r="A96" s="110" t="str">
        <f t="shared" ca="1" si="36"/>
        <v>B</v>
      </c>
      <c r="B96" s="110">
        <f t="shared" ca="1" si="37"/>
        <v>0</v>
      </c>
      <c r="C96" s="25"/>
      <c r="D96" s="19" t="str">
        <f t="shared" si="34"/>
        <v/>
      </c>
      <c r="E96" s="31"/>
      <c r="F96" s="11"/>
      <c r="G96" s="28"/>
      <c r="H96" t="str">
        <f t="shared" si="35"/>
        <v/>
      </c>
      <c r="I96" s="188"/>
      <c r="J96" s="188"/>
      <c r="K96" s="67"/>
      <c r="L96" s="96"/>
      <c r="M96" s="93"/>
      <c r="N96" s="93"/>
      <c r="O96" s="93"/>
      <c r="P96" s="93"/>
      <c r="Q96" s="96"/>
    </row>
    <row r="97" spans="1:17" s="5" customFormat="1" ht="12.75">
      <c r="A97" s="110" t="str">
        <f t="shared" ca="1" si="36"/>
        <v>B</v>
      </c>
      <c r="B97" s="110">
        <f t="shared" ca="1" si="37"/>
        <v>0</v>
      </c>
      <c r="C97" s="25"/>
      <c r="D97" s="19" t="str">
        <f t="shared" si="34"/>
        <v/>
      </c>
      <c r="E97" s="31"/>
      <c r="F97" s="11"/>
      <c r="G97" s="28"/>
      <c r="H97" t="str">
        <f t="shared" si="35"/>
        <v/>
      </c>
      <c r="I97" s="188"/>
      <c r="J97" s="188"/>
      <c r="K97" s="67"/>
      <c r="L97" s="96"/>
      <c r="M97" s="93"/>
      <c r="N97" s="93"/>
      <c r="O97" s="93"/>
      <c r="P97" s="93"/>
      <c r="Q97" s="96"/>
    </row>
    <row r="98" spans="1:17" s="5" customFormat="1" ht="12.75">
      <c r="A98" s="110" t="str">
        <f t="shared" ca="1" si="36"/>
        <v>B</v>
      </c>
      <c r="B98" s="110">
        <f t="shared" ca="1" si="37"/>
        <v>0</v>
      </c>
      <c r="C98" s="25"/>
      <c r="D98" s="19" t="str">
        <f t="shared" si="34"/>
        <v/>
      </c>
      <c r="E98" s="31"/>
      <c r="F98" s="11"/>
      <c r="G98" s="28"/>
      <c r="H98" t="str">
        <f t="shared" si="35"/>
        <v/>
      </c>
      <c r="I98" s="188"/>
      <c r="J98" s="188"/>
      <c r="K98" s="67"/>
      <c r="L98" s="96"/>
      <c r="M98" s="93"/>
      <c r="N98" s="93"/>
      <c r="O98" s="93"/>
      <c r="P98" s="93"/>
      <c r="Q98" s="96"/>
    </row>
    <row r="99" spans="1:17" s="5" customFormat="1" ht="12.75">
      <c r="A99" s="110" t="str">
        <f t="shared" ca="1" si="36"/>
        <v>B</v>
      </c>
      <c r="B99" s="110">
        <f t="shared" ca="1" si="37"/>
        <v>0</v>
      </c>
      <c r="C99" s="25"/>
      <c r="D99" s="19" t="str">
        <f t="shared" si="34"/>
        <v/>
      </c>
      <c r="E99" s="31"/>
      <c r="F99" s="11"/>
      <c r="G99" s="28"/>
      <c r="H99" t="str">
        <f t="shared" si="35"/>
        <v/>
      </c>
      <c r="I99" s="188"/>
      <c r="J99" s="188"/>
      <c r="K99" s="67"/>
      <c r="L99" s="96"/>
      <c r="M99" s="93"/>
      <c r="N99" s="93"/>
      <c r="O99" s="93"/>
      <c r="P99" s="93"/>
      <c r="Q99" s="96"/>
    </row>
    <row r="100" spans="1:17" s="5" customFormat="1" ht="12.75">
      <c r="A100" s="110" t="str">
        <f t="shared" ca="1" si="36"/>
        <v>B</v>
      </c>
      <c r="B100" s="110">
        <f t="shared" ca="1" si="37"/>
        <v>0</v>
      </c>
      <c r="C100" s="25"/>
      <c r="D100" s="19" t="str">
        <f t="shared" si="34"/>
        <v/>
      </c>
      <c r="E100" s="31"/>
      <c r="F100" s="11"/>
      <c r="G100" s="28"/>
      <c r="H100" t="str">
        <f t="shared" si="35"/>
        <v/>
      </c>
      <c r="I100" s="188"/>
      <c r="J100" s="188"/>
      <c r="K100" s="67"/>
      <c r="L100" s="96"/>
      <c r="M100" s="93"/>
      <c r="N100" s="93"/>
      <c r="O100" s="93"/>
      <c r="P100" s="93"/>
      <c r="Q100" s="96"/>
    </row>
    <row r="101" spans="1:17" s="5" customFormat="1" ht="12.75">
      <c r="A101" s="110" t="str">
        <f t="shared" ca="1" si="36"/>
        <v>B</v>
      </c>
      <c r="B101" s="110">
        <f t="shared" ca="1" si="37"/>
        <v>0</v>
      </c>
      <c r="C101" s="25"/>
      <c r="D101" s="19" t="str">
        <f t="shared" si="34"/>
        <v/>
      </c>
      <c r="E101" s="31"/>
      <c r="F101" s="11"/>
      <c r="G101" s="28"/>
      <c r="H101" t="str">
        <f t="shared" si="35"/>
        <v/>
      </c>
      <c r="I101" s="188"/>
      <c r="J101" s="188"/>
      <c r="K101" s="67"/>
      <c r="L101" s="96"/>
      <c r="M101" s="93"/>
      <c r="N101" s="93"/>
      <c r="O101" s="93"/>
      <c r="P101" s="93"/>
      <c r="Q101" s="96"/>
    </row>
    <row r="102" spans="1:17" s="5" customFormat="1" ht="12.75">
      <c r="A102" s="110" t="str">
        <f t="shared" ca="1" si="36"/>
        <v>B</v>
      </c>
      <c r="B102" s="110">
        <f t="shared" ca="1" si="37"/>
        <v>0</v>
      </c>
      <c r="C102" s="25"/>
      <c r="D102" s="19" t="str">
        <f t="shared" si="34"/>
        <v/>
      </c>
      <c r="E102" s="31"/>
      <c r="F102" s="11"/>
      <c r="G102" s="28"/>
      <c r="H102" t="str">
        <f t="shared" si="35"/>
        <v/>
      </c>
      <c r="I102" s="188"/>
      <c r="J102" s="188"/>
      <c r="K102" s="67"/>
      <c r="L102" s="96"/>
      <c r="M102" s="93"/>
      <c r="N102" s="93"/>
      <c r="O102" s="93"/>
      <c r="P102" s="93"/>
      <c r="Q102" s="96"/>
    </row>
    <row r="103" spans="1:17" s="5" customFormat="1" ht="12.75">
      <c r="A103" s="110" t="str">
        <f t="shared" ca="1" si="36"/>
        <v>B</v>
      </c>
      <c r="B103" s="110">
        <f t="shared" ca="1" si="37"/>
        <v>0</v>
      </c>
      <c r="C103" s="25"/>
      <c r="D103" s="19" t="str">
        <f t="shared" si="34"/>
        <v/>
      </c>
      <c r="E103" s="31"/>
      <c r="F103" s="11"/>
      <c r="G103" s="28"/>
      <c r="H103" t="str">
        <f t="shared" si="35"/>
        <v/>
      </c>
      <c r="I103" s="188"/>
      <c r="J103" s="188"/>
      <c r="K103" s="67"/>
      <c r="L103" s="96"/>
      <c r="M103" s="93"/>
      <c r="N103" s="93"/>
      <c r="O103" s="93"/>
      <c r="P103" s="93"/>
      <c r="Q103" s="96"/>
    </row>
    <row r="104" spans="1:17" s="5" customFormat="1" ht="12.75">
      <c r="A104" s="110" t="str">
        <f t="shared" ca="1" si="36"/>
        <v>B</v>
      </c>
      <c r="B104" s="110">
        <f t="shared" ca="1" si="37"/>
        <v>0</v>
      </c>
      <c r="C104" s="25"/>
      <c r="D104" s="19" t="str">
        <f t="shared" si="34"/>
        <v/>
      </c>
      <c r="E104" s="31"/>
      <c r="F104" s="11"/>
      <c r="G104" s="28"/>
      <c r="H104" t="str">
        <f t="shared" si="35"/>
        <v/>
      </c>
      <c r="I104" s="188"/>
      <c r="J104" s="188"/>
      <c r="K104" s="67"/>
      <c r="L104" s="96"/>
      <c r="M104" s="93"/>
      <c r="N104" s="93"/>
      <c r="O104" s="93"/>
      <c r="P104" s="93"/>
      <c r="Q104" s="96"/>
    </row>
    <row r="105" spans="1:17" s="5" customFormat="1" ht="12.75">
      <c r="A105" s="110" t="str">
        <f t="shared" ca="1" si="36"/>
        <v>B</v>
      </c>
      <c r="B105" s="110">
        <f t="shared" ca="1" si="37"/>
        <v>0</v>
      </c>
      <c r="C105" s="25"/>
      <c r="D105" s="19" t="str">
        <f t="shared" si="34"/>
        <v/>
      </c>
      <c r="E105" s="31"/>
      <c r="F105" s="11"/>
      <c r="G105" s="28"/>
      <c r="H105" t="str">
        <f t="shared" si="35"/>
        <v/>
      </c>
      <c r="I105" s="188"/>
      <c r="J105" s="188"/>
      <c r="K105" s="67"/>
      <c r="L105" s="96"/>
      <c r="M105" s="93"/>
      <c r="N105" s="93"/>
      <c r="O105" s="93"/>
      <c r="P105" s="93"/>
      <c r="Q105" s="96"/>
    </row>
    <row r="106" spans="1:17" s="5" customFormat="1" ht="12.75">
      <c r="A106" s="110" t="str">
        <f t="shared" ca="1" si="36"/>
        <v>B</v>
      </c>
      <c r="B106" s="110">
        <f t="shared" ca="1" si="37"/>
        <v>0</v>
      </c>
      <c r="C106" s="25"/>
      <c r="D106" s="19" t="str">
        <f t="shared" ref="D106:D116" si="38">IF(C106="","",A106&amp;"."&amp;B106&amp;"."&amp;C106&amp;".")</f>
        <v/>
      </c>
      <c r="E106" s="31"/>
      <c r="F106" s="11"/>
      <c r="G106" s="28"/>
      <c r="H106" t="str">
        <f t="shared" si="35"/>
        <v/>
      </c>
      <c r="I106" s="188"/>
      <c r="J106" s="188"/>
      <c r="K106" s="67"/>
      <c r="L106" s="96"/>
      <c r="M106" s="93"/>
      <c r="N106" s="93"/>
      <c r="O106" s="93"/>
      <c r="P106" s="93"/>
      <c r="Q106" s="96"/>
    </row>
    <row r="107" spans="1:17" s="5" customFormat="1" ht="12.75">
      <c r="A107" s="110" t="str">
        <f t="shared" ca="1" si="36"/>
        <v>B</v>
      </c>
      <c r="B107" s="110">
        <f t="shared" ca="1" si="37"/>
        <v>0</v>
      </c>
      <c r="C107" s="25"/>
      <c r="D107" s="19" t="str">
        <f t="shared" si="38"/>
        <v/>
      </c>
      <c r="E107" s="31"/>
      <c r="F107" s="11"/>
      <c r="G107" s="28"/>
      <c r="H107" t="str">
        <f t="shared" si="35"/>
        <v/>
      </c>
      <c r="I107" s="188"/>
      <c r="J107" s="188"/>
      <c r="K107" s="67"/>
      <c r="L107" s="96"/>
      <c r="M107" s="93"/>
      <c r="N107" s="93"/>
      <c r="O107" s="93"/>
      <c r="P107" s="93"/>
      <c r="Q107" s="96"/>
    </row>
    <row r="108" spans="1:17" s="5" customFormat="1" ht="12.75">
      <c r="A108" s="110" t="str">
        <f t="shared" ca="1" si="36"/>
        <v>B</v>
      </c>
      <c r="B108" s="110">
        <f t="shared" ca="1" si="37"/>
        <v>0</v>
      </c>
      <c r="C108" s="25"/>
      <c r="D108" s="19" t="str">
        <f t="shared" si="38"/>
        <v/>
      </c>
      <c r="E108" s="31"/>
      <c r="F108" s="11"/>
      <c r="G108" s="28"/>
      <c r="H108" t="str">
        <f t="shared" si="35"/>
        <v/>
      </c>
      <c r="I108" s="188"/>
      <c r="J108" s="188"/>
      <c r="K108" s="67"/>
      <c r="L108" s="96"/>
      <c r="M108" s="93"/>
      <c r="N108" s="93"/>
      <c r="O108" s="93"/>
      <c r="P108" s="93"/>
      <c r="Q108" s="96"/>
    </row>
    <row r="109" spans="1:17" s="5" customFormat="1" ht="12.75">
      <c r="A109" s="110" t="str">
        <f t="shared" ca="1" si="36"/>
        <v>B</v>
      </c>
      <c r="B109" s="110">
        <f t="shared" ca="1" si="37"/>
        <v>0</v>
      </c>
      <c r="C109" s="25"/>
      <c r="D109" s="19" t="str">
        <f t="shared" si="38"/>
        <v/>
      </c>
      <c r="E109" s="31"/>
      <c r="F109" s="11"/>
      <c r="G109" s="28"/>
      <c r="H109" t="str">
        <f t="shared" si="35"/>
        <v/>
      </c>
      <c r="I109" s="188"/>
      <c r="J109" s="188"/>
      <c r="K109" s="67"/>
      <c r="L109" s="96"/>
      <c r="M109" s="93"/>
      <c r="N109" s="93"/>
      <c r="O109" s="93"/>
      <c r="P109" s="93"/>
      <c r="Q109" s="96"/>
    </row>
    <row r="110" spans="1:17" s="5" customFormat="1" ht="12.75">
      <c r="A110" s="110" t="str">
        <f t="shared" ca="1" si="36"/>
        <v>B</v>
      </c>
      <c r="B110" s="110">
        <f t="shared" ca="1" si="37"/>
        <v>0</v>
      </c>
      <c r="C110" s="25"/>
      <c r="D110" s="19" t="str">
        <f t="shared" si="38"/>
        <v/>
      </c>
      <c r="E110" s="31"/>
      <c r="F110" s="11"/>
      <c r="G110" s="28"/>
      <c r="H110" t="str">
        <f t="shared" si="35"/>
        <v/>
      </c>
      <c r="I110" s="188"/>
      <c r="J110" s="188"/>
      <c r="K110" s="67"/>
      <c r="L110" s="96"/>
      <c r="M110" s="93"/>
      <c r="N110" s="93"/>
      <c r="O110" s="93"/>
      <c r="P110" s="93"/>
      <c r="Q110" s="96"/>
    </row>
    <row r="111" spans="1:17" s="5" customFormat="1" ht="12.75">
      <c r="A111" s="110" t="str">
        <f t="shared" ca="1" si="36"/>
        <v>B</v>
      </c>
      <c r="B111" s="110">
        <f t="shared" ca="1" si="37"/>
        <v>0</v>
      </c>
      <c r="C111" s="25"/>
      <c r="D111" s="19" t="str">
        <f t="shared" si="38"/>
        <v/>
      </c>
      <c r="E111" s="31"/>
      <c r="F111" s="11"/>
      <c r="G111" s="28"/>
      <c r="H111" t="str">
        <f t="shared" si="35"/>
        <v/>
      </c>
      <c r="I111" s="188"/>
      <c r="J111" s="188"/>
      <c r="K111" s="67"/>
      <c r="L111" s="96"/>
      <c r="M111" s="93"/>
      <c r="N111" s="93"/>
      <c r="O111" s="93"/>
      <c r="P111" s="93"/>
      <c r="Q111" s="96"/>
    </row>
    <row r="112" spans="1:17" s="5" customFormat="1" ht="12.75">
      <c r="A112" s="110" t="str">
        <f t="shared" ca="1" si="36"/>
        <v>B</v>
      </c>
      <c r="B112" s="110">
        <f t="shared" ca="1" si="37"/>
        <v>0</v>
      </c>
      <c r="C112" s="25"/>
      <c r="D112" s="19" t="str">
        <f t="shared" si="38"/>
        <v/>
      </c>
      <c r="E112" s="31"/>
      <c r="F112" s="11"/>
      <c r="G112" s="28"/>
      <c r="H112" t="str">
        <f t="shared" si="35"/>
        <v/>
      </c>
      <c r="I112" s="188"/>
      <c r="J112" s="188"/>
      <c r="K112" s="67"/>
      <c r="L112" s="96"/>
      <c r="M112" s="93"/>
      <c r="N112" s="93"/>
      <c r="O112" s="93"/>
      <c r="P112" s="93"/>
      <c r="Q112" s="96"/>
    </row>
    <row r="113" spans="1:17" s="5" customFormat="1" ht="12.75">
      <c r="A113" s="110" t="str">
        <f t="shared" ca="1" si="36"/>
        <v>B</v>
      </c>
      <c r="B113" s="110">
        <f t="shared" ca="1" si="37"/>
        <v>0</v>
      </c>
      <c r="C113" s="25"/>
      <c r="D113" s="19" t="str">
        <f t="shared" si="38"/>
        <v/>
      </c>
      <c r="E113" s="31"/>
      <c r="F113" s="11"/>
      <c r="G113" s="28"/>
      <c r="H113" t="str">
        <f t="shared" si="35"/>
        <v/>
      </c>
      <c r="I113" s="188"/>
      <c r="J113" s="188"/>
      <c r="K113" s="67"/>
      <c r="L113" s="96"/>
      <c r="M113" s="93"/>
      <c r="N113" s="93"/>
      <c r="O113" s="93"/>
      <c r="P113" s="93"/>
      <c r="Q113" s="96"/>
    </row>
    <row r="114" spans="1:17" ht="12.75" thickBot="1">
      <c r="A114" s="110" t="str">
        <f t="shared" ca="1" si="36"/>
        <v>B</v>
      </c>
      <c r="B114" s="110">
        <f t="shared" ca="1" si="37"/>
        <v>0</v>
      </c>
      <c r="D114" s="19" t="str">
        <f t="shared" si="38"/>
        <v/>
      </c>
      <c r="H114" t="str">
        <f t="shared" si="35"/>
        <v/>
      </c>
      <c r="J114" s="188">
        <f>G114*I114</f>
        <v>0</v>
      </c>
    </row>
    <row r="115" spans="1:17" ht="12.75" thickBot="1">
      <c r="A115" s="110" t="str">
        <f t="shared" ca="1" si="36"/>
        <v>B</v>
      </c>
      <c r="B115" s="114">
        <v>4</v>
      </c>
      <c r="D115" s="182" t="str">
        <f ca="1">A115&amp;"."&amp;B115&amp;"."</f>
        <v>B.4.</v>
      </c>
      <c r="E115" s="183" t="str">
        <f ca="1">VLOOKUP(D115,_RADOVI_SPECIFIKACIJA!$B$4:$C$28,2,FALSE)</f>
        <v>STOLARSKI RADOVI</v>
      </c>
      <c r="F115" s="13"/>
      <c r="G115" s="182"/>
      <c r="H115" s="9" t="str">
        <f t="shared" si="35"/>
        <v/>
      </c>
      <c r="I115" s="190"/>
      <c r="J115" s="190"/>
    </row>
    <row r="116" spans="1:17" s="6" customFormat="1">
      <c r="A116" s="110" t="str">
        <f t="shared" ca="1" si="36"/>
        <v>B</v>
      </c>
      <c r="B116" s="110">
        <f t="shared" ca="1" si="37"/>
        <v>4</v>
      </c>
      <c r="C116" s="25"/>
      <c r="D116" s="19" t="str">
        <f t="shared" si="38"/>
        <v/>
      </c>
      <c r="E116" s="31"/>
      <c r="F116" s="11"/>
      <c r="G116" s="28"/>
      <c r="H116" t="str">
        <f t="shared" si="35"/>
        <v/>
      </c>
      <c r="I116" s="188"/>
      <c r="J116" s="188"/>
      <c r="K116" s="68"/>
      <c r="L116" s="26"/>
      <c r="M116" s="26"/>
      <c r="N116" s="26"/>
      <c r="O116" s="26"/>
      <c r="P116" s="26"/>
      <c r="Q116" s="26"/>
    </row>
    <row r="117" spans="1:17">
      <c r="A117" s="110" t="str">
        <f t="shared" ca="1" si="36"/>
        <v>B</v>
      </c>
      <c r="B117" s="110">
        <f t="shared" ca="1" si="37"/>
        <v>4</v>
      </c>
      <c r="C117" s="25">
        <v>1</v>
      </c>
      <c r="D117" s="184" t="str">
        <f ca="1">IF(C117="","",A117&amp;"."&amp;B117&amp;"."&amp;C117&amp;".")</f>
        <v>B.4.1.</v>
      </c>
      <c r="E117" s="16" t="s">
        <v>150</v>
      </c>
      <c r="H117" t="str">
        <f>IF(G117&lt;&gt;"","a","")</f>
        <v/>
      </c>
      <c r="J117" s="188">
        <f>G117*I117</f>
        <v>0</v>
      </c>
    </row>
    <row r="118" spans="1:17">
      <c r="A118" s="110" t="str">
        <f t="shared" ca="1" si="36"/>
        <v>B</v>
      </c>
      <c r="B118" s="110">
        <f t="shared" ca="1" si="37"/>
        <v>4</v>
      </c>
      <c r="D118" s="19" t="str">
        <f t="shared" ref="D118" si="39">IF(C118="","",A118&amp;"."&amp;B118&amp;"."&amp;C118&amp;".")</f>
        <v/>
      </c>
      <c r="E118" s="16" t="s">
        <v>152</v>
      </c>
      <c r="H118" t="str">
        <f t="shared" ref="H118" si="40">IF(G118&lt;&gt;"","a","")</f>
        <v/>
      </c>
      <c r="J118" s="188">
        <f t="shared" ref="J118" si="41">G118*I118</f>
        <v>0</v>
      </c>
    </row>
    <row r="119" spans="1:17">
      <c r="A119" s="110" t="str">
        <f t="shared" ca="1" si="36"/>
        <v>B</v>
      </c>
      <c r="B119" s="110">
        <f t="shared" ca="1" si="37"/>
        <v>4</v>
      </c>
      <c r="D119" s="19" t="str">
        <f t="shared" ref="D119:D126" si="42">IF(C119="","",A119&amp;"."&amp;B119&amp;"."&amp;C119&amp;".")</f>
        <v/>
      </c>
      <c r="E119" s="16" t="s">
        <v>51</v>
      </c>
      <c r="H119" t="str">
        <f t="shared" ref="H119:H126" si="43">IF(G119&lt;&gt;"","a","")</f>
        <v/>
      </c>
      <c r="J119" s="188">
        <f t="shared" ref="J119:J126" si="44">G119*I119</f>
        <v>0</v>
      </c>
    </row>
    <row r="120" spans="1:17" ht="24">
      <c r="A120" s="110" t="str">
        <f t="shared" ca="1" si="36"/>
        <v>B</v>
      </c>
      <c r="B120" s="110">
        <f t="shared" ca="1" si="37"/>
        <v>4</v>
      </c>
      <c r="D120" s="19" t="str">
        <f t="shared" si="42"/>
        <v/>
      </c>
      <c r="E120" s="16" t="s">
        <v>145</v>
      </c>
      <c r="H120" t="str">
        <f t="shared" si="43"/>
        <v/>
      </c>
      <c r="J120" s="188">
        <f t="shared" si="44"/>
        <v>0</v>
      </c>
    </row>
    <row r="121" spans="1:17" ht="24">
      <c r="A121" s="110" t="str">
        <f t="shared" ca="1" si="36"/>
        <v>B</v>
      </c>
      <c r="B121" s="110">
        <f t="shared" ca="1" si="37"/>
        <v>4</v>
      </c>
      <c r="D121" s="19" t="str">
        <f t="shared" si="42"/>
        <v/>
      </c>
      <c r="E121" s="16" t="s">
        <v>146</v>
      </c>
      <c r="H121" t="str">
        <f t="shared" si="43"/>
        <v/>
      </c>
      <c r="J121" s="188">
        <f t="shared" si="44"/>
        <v>0</v>
      </c>
    </row>
    <row r="122" spans="1:17">
      <c r="A122" s="110" t="str">
        <f t="shared" ca="1" si="36"/>
        <v>B</v>
      </c>
      <c r="B122" s="110">
        <f t="shared" ca="1" si="37"/>
        <v>4</v>
      </c>
      <c r="D122" s="19" t="str">
        <f t="shared" si="42"/>
        <v/>
      </c>
      <c r="E122" s="91" t="s">
        <v>6</v>
      </c>
      <c r="H122" t="str">
        <f t="shared" si="43"/>
        <v/>
      </c>
      <c r="J122" s="188">
        <f t="shared" si="44"/>
        <v>0</v>
      </c>
    </row>
    <row r="123" spans="1:17">
      <c r="A123" s="110" t="str">
        <f t="shared" ca="1" si="36"/>
        <v>B</v>
      </c>
      <c r="B123" s="110">
        <f t="shared" ca="1" si="37"/>
        <v>4</v>
      </c>
      <c r="D123" s="19" t="str">
        <f t="shared" si="42"/>
        <v/>
      </c>
      <c r="H123" t="str">
        <f t="shared" si="43"/>
        <v/>
      </c>
      <c r="J123" s="188">
        <f t="shared" si="44"/>
        <v>0</v>
      </c>
    </row>
    <row r="124" spans="1:17">
      <c r="A124" s="110" t="str">
        <f t="shared" ca="1" si="36"/>
        <v>B</v>
      </c>
      <c r="B124" s="110">
        <f t="shared" ca="1" si="37"/>
        <v>4</v>
      </c>
      <c r="D124" s="19" t="str">
        <f t="shared" si="42"/>
        <v/>
      </c>
      <c r="E124" s="89" t="s">
        <v>1</v>
      </c>
      <c r="F124" s="90" t="s">
        <v>11</v>
      </c>
      <c r="G124" s="75">
        <v>1</v>
      </c>
      <c r="H124" s="76" t="str">
        <f t="shared" si="43"/>
        <v>a</v>
      </c>
      <c r="I124" s="192"/>
      <c r="J124" s="192">
        <f t="shared" si="44"/>
        <v>0</v>
      </c>
    </row>
    <row r="125" spans="1:17">
      <c r="A125" s="110" t="str">
        <f t="shared" ca="1" si="36"/>
        <v>B</v>
      </c>
      <c r="B125" s="110">
        <f t="shared" ca="1" si="37"/>
        <v>4</v>
      </c>
      <c r="D125" s="19" t="str">
        <f t="shared" si="42"/>
        <v/>
      </c>
      <c r="H125" t="str">
        <f t="shared" si="43"/>
        <v/>
      </c>
      <c r="J125" s="188">
        <f t="shared" si="44"/>
        <v>0</v>
      </c>
    </row>
    <row r="126" spans="1:17">
      <c r="A126" s="110" t="str">
        <f t="shared" ca="1" si="36"/>
        <v>B</v>
      </c>
      <c r="B126" s="110">
        <f t="shared" ca="1" si="37"/>
        <v>4</v>
      </c>
      <c r="C126" s="25">
        <v>2</v>
      </c>
      <c r="D126" s="184" t="str">
        <f t="shared" ca="1" si="42"/>
        <v>B.4.2.</v>
      </c>
      <c r="E126" s="16" t="s">
        <v>151</v>
      </c>
      <c r="H126" t="str">
        <f t="shared" si="43"/>
        <v/>
      </c>
      <c r="J126" s="188">
        <f t="shared" si="44"/>
        <v>0</v>
      </c>
    </row>
    <row r="127" spans="1:17" ht="24">
      <c r="A127" s="110" t="str">
        <f t="shared" ca="1" si="36"/>
        <v>B</v>
      </c>
      <c r="B127" s="110">
        <f t="shared" ca="1" si="37"/>
        <v>4</v>
      </c>
      <c r="D127" s="19" t="str">
        <f t="shared" ref="D127" si="45">IF(C127="","",A127&amp;"."&amp;B127&amp;"."&amp;C127&amp;".")</f>
        <v/>
      </c>
      <c r="E127" s="16" t="s">
        <v>153</v>
      </c>
      <c r="H127" t="str">
        <f t="shared" ref="H127" si="46">IF(G127&lt;&gt;"","a","")</f>
        <v/>
      </c>
      <c r="J127" s="188">
        <f t="shared" ref="J127" si="47">G127*I127</f>
        <v>0</v>
      </c>
    </row>
    <row r="128" spans="1:17">
      <c r="A128" s="110" t="str">
        <f t="shared" ca="1" si="36"/>
        <v>B</v>
      </c>
      <c r="B128" s="110">
        <f t="shared" ca="1" si="37"/>
        <v>4</v>
      </c>
      <c r="D128" s="19" t="str">
        <f t="shared" ref="D128:D134" si="48">IF(C128="","",A128&amp;"."&amp;B128&amp;"."&amp;C128&amp;".")</f>
        <v/>
      </c>
      <c r="E128" s="16" t="s">
        <v>147</v>
      </c>
      <c r="H128" t="str">
        <f t="shared" ref="H128:H134" si="49">IF(G128&lt;&gt;"","a","")</f>
        <v/>
      </c>
      <c r="J128" s="188">
        <f t="shared" ref="J128:J134" si="50">G128*I128</f>
        <v>0</v>
      </c>
    </row>
    <row r="129" spans="1:10" ht="24">
      <c r="A129" s="110" t="str">
        <f t="shared" ca="1" si="36"/>
        <v>B</v>
      </c>
      <c r="B129" s="110">
        <f t="shared" ca="1" si="37"/>
        <v>4</v>
      </c>
      <c r="D129" s="19" t="str">
        <f t="shared" si="48"/>
        <v/>
      </c>
      <c r="E129" s="16" t="s">
        <v>148</v>
      </c>
      <c r="H129" t="str">
        <f t="shared" si="49"/>
        <v/>
      </c>
      <c r="J129" s="188">
        <f t="shared" si="50"/>
        <v>0</v>
      </c>
    </row>
    <row r="130" spans="1:10" ht="24">
      <c r="A130" s="110" t="str">
        <f t="shared" ref="A130:A153" ca="1" si="51">INDIRECT("A" &amp; ROW() - 1)</f>
        <v>B</v>
      </c>
      <c r="B130" s="110">
        <f t="shared" ca="1" si="37"/>
        <v>4</v>
      </c>
      <c r="D130" s="19" t="str">
        <f t="shared" si="48"/>
        <v/>
      </c>
      <c r="E130" s="16" t="s">
        <v>149</v>
      </c>
      <c r="H130" t="str">
        <f t="shared" si="49"/>
        <v/>
      </c>
      <c r="J130" s="188">
        <f t="shared" si="50"/>
        <v>0</v>
      </c>
    </row>
    <row r="131" spans="1:10">
      <c r="A131" s="110" t="str">
        <f t="shared" ca="1" si="51"/>
        <v>B</v>
      </c>
      <c r="B131" s="110">
        <f t="shared" ca="1" si="37"/>
        <v>4</v>
      </c>
      <c r="D131" s="19" t="str">
        <f t="shared" si="48"/>
        <v/>
      </c>
      <c r="E131" s="91" t="s">
        <v>6</v>
      </c>
      <c r="H131" t="str">
        <f t="shared" si="49"/>
        <v/>
      </c>
      <c r="J131" s="188">
        <f t="shared" si="50"/>
        <v>0</v>
      </c>
    </row>
    <row r="132" spans="1:10">
      <c r="A132" s="110" t="str">
        <f t="shared" ca="1" si="51"/>
        <v>B</v>
      </c>
      <c r="B132" s="110">
        <f t="shared" ref="B132:B153" ca="1" si="52">INDIRECT("B" &amp; ROW() - 1)</f>
        <v>4</v>
      </c>
      <c r="D132" s="19" t="str">
        <f t="shared" si="48"/>
        <v/>
      </c>
      <c r="H132" t="str">
        <f t="shared" si="49"/>
        <v/>
      </c>
      <c r="J132" s="188">
        <f t="shared" si="50"/>
        <v>0</v>
      </c>
    </row>
    <row r="133" spans="1:10">
      <c r="A133" s="110" t="str">
        <f t="shared" ca="1" si="51"/>
        <v>B</v>
      </c>
      <c r="B133" s="110">
        <f t="shared" ca="1" si="52"/>
        <v>4</v>
      </c>
      <c r="D133" s="19" t="str">
        <f t="shared" si="48"/>
        <v/>
      </c>
      <c r="E133" s="89"/>
      <c r="F133" s="90" t="s">
        <v>11</v>
      </c>
      <c r="G133" s="75">
        <v>1</v>
      </c>
      <c r="H133" s="76" t="str">
        <f t="shared" si="49"/>
        <v>a</v>
      </c>
      <c r="I133" s="192"/>
      <c r="J133" s="192">
        <f t="shared" si="50"/>
        <v>0</v>
      </c>
    </row>
    <row r="134" spans="1:10">
      <c r="A134" s="110" t="str">
        <f t="shared" ca="1" si="51"/>
        <v>B</v>
      </c>
      <c r="B134" s="110">
        <f t="shared" ca="1" si="52"/>
        <v>4</v>
      </c>
      <c r="D134" s="19" t="str">
        <f t="shared" si="48"/>
        <v/>
      </c>
      <c r="H134" t="str">
        <f t="shared" si="49"/>
        <v/>
      </c>
      <c r="J134" s="188">
        <f t="shared" si="50"/>
        <v>0</v>
      </c>
    </row>
    <row r="135" spans="1:10">
      <c r="A135" s="110" t="str">
        <f t="shared" ca="1" si="36"/>
        <v>B</v>
      </c>
      <c r="B135" s="110">
        <f t="shared" ca="1" si="37"/>
        <v>4</v>
      </c>
      <c r="C135" s="25">
        <v>3</v>
      </c>
      <c r="D135" s="184" t="str">
        <f ca="1">IF(C135="","",A135&amp;"."&amp;B135&amp;"."&amp;C135&amp;".")</f>
        <v>B.4.3.</v>
      </c>
      <c r="E135" s="16" t="s">
        <v>177</v>
      </c>
      <c r="H135" t="str">
        <f>IF(G135&lt;&gt;"","a","")</f>
        <v/>
      </c>
      <c r="J135" s="188">
        <f>G135*I135</f>
        <v>0</v>
      </c>
    </row>
    <row r="136" spans="1:10" ht="24">
      <c r="A136" s="110" t="str">
        <f t="shared" ca="1" si="36"/>
        <v>B</v>
      </c>
      <c r="B136" s="110">
        <f t="shared" ca="1" si="37"/>
        <v>4</v>
      </c>
      <c r="D136" s="19" t="str">
        <f t="shared" ref="D136:D138" si="53">IF(C136="","",A136&amp;"."&amp;B136&amp;"."&amp;C136&amp;".")</f>
        <v/>
      </c>
      <c r="E136" s="16" t="s">
        <v>178</v>
      </c>
      <c r="H136" t="str">
        <f t="shared" ref="H136:H138" si="54">IF(G136&lt;&gt;"","a","")</f>
        <v/>
      </c>
      <c r="J136" s="188">
        <f t="shared" ref="J136:J138" si="55">G136*I136</f>
        <v>0</v>
      </c>
    </row>
    <row r="137" spans="1:10">
      <c r="A137" s="110" t="str">
        <f t="shared" ca="1" si="36"/>
        <v>B</v>
      </c>
      <c r="B137" s="110">
        <f t="shared" ca="1" si="37"/>
        <v>4</v>
      </c>
      <c r="D137" s="19" t="str">
        <f t="shared" si="53"/>
        <v/>
      </c>
      <c r="E137" s="16" t="s">
        <v>179</v>
      </c>
      <c r="H137" t="str">
        <f t="shared" si="54"/>
        <v/>
      </c>
      <c r="J137" s="188">
        <f t="shared" si="55"/>
        <v>0</v>
      </c>
    </row>
    <row r="138" spans="1:10" ht="24">
      <c r="A138" s="110" t="str">
        <f t="shared" ca="1" si="36"/>
        <v>B</v>
      </c>
      <c r="B138" s="110">
        <f t="shared" ca="1" si="37"/>
        <v>4</v>
      </c>
      <c r="D138" s="19" t="str">
        <f t="shared" si="53"/>
        <v/>
      </c>
      <c r="E138" s="16" t="s">
        <v>180</v>
      </c>
      <c r="H138" t="str">
        <f t="shared" si="54"/>
        <v/>
      </c>
      <c r="J138" s="188">
        <f t="shared" si="55"/>
        <v>0</v>
      </c>
    </row>
    <row r="139" spans="1:10">
      <c r="A139" s="110" t="str">
        <f t="shared" ca="1" si="36"/>
        <v>B</v>
      </c>
      <c r="B139" s="110">
        <f t="shared" ca="1" si="37"/>
        <v>4</v>
      </c>
      <c r="D139" s="19" t="str">
        <f>IF(C139="","",A139&amp;"."&amp;B139&amp;"."&amp;C139&amp;".")</f>
        <v/>
      </c>
      <c r="E139" s="16" t="s">
        <v>181</v>
      </c>
      <c r="H139" t="str">
        <f>IF(G139&lt;&gt;"","a","")</f>
        <v/>
      </c>
      <c r="J139" s="188">
        <f>G139*I139</f>
        <v>0</v>
      </c>
    </row>
    <row r="140" spans="1:10" ht="24">
      <c r="A140" s="110" t="str">
        <f t="shared" ca="1" si="36"/>
        <v>B</v>
      </c>
      <c r="B140" s="110">
        <f t="shared" ca="1" si="37"/>
        <v>4</v>
      </c>
      <c r="D140" s="19" t="str">
        <f t="shared" ref="D140:D144" si="56">IF(C140="","",A140&amp;"."&amp;B140&amp;"."&amp;C140&amp;".")</f>
        <v/>
      </c>
      <c r="E140" s="16" t="s">
        <v>185</v>
      </c>
      <c r="H140" t="str">
        <f t="shared" ref="H140:H144" si="57">IF(G140&lt;&gt;"","a","")</f>
        <v/>
      </c>
      <c r="J140" s="188">
        <f t="shared" ref="J140:J144" si="58">G140*I140</f>
        <v>0</v>
      </c>
    </row>
    <row r="141" spans="1:10">
      <c r="A141" s="110" t="str">
        <f t="shared" ca="1" si="36"/>
        <v>B</v>
      </c>
      <c r="B141" s="110">
        <f t="shared" ca="1" si="37"/>
        <v>4</v>
      </c>
      <c r="D141" s="19" t="str">
        <f t="shared" si="56"/>
        <v/>
      </c>
      <c r="E141" s="91" t="s">
        <v>6</v>
      </c>
      <c r="H141" t="str">
        <f t="shared" si="57"/>
        <v/>
      </c>
      <c r="J141" s="188">
        <f t="shared" si="58"/>
        <v>0</v>
      </c>
    </row>
    <row r="142" spans="1:10">
      <c r="A142" s="110" t="str">
        <f t="shared" ca="1" si="36"/>
        <v>B</v>
      </c>
      <c r="B142" s="110">
        <f t="shared" ca="1" si="37"/>
        <v>4</v>
      </c>
      <c r="D142" s="19" t="str">
        <f t="shared" si="56"/>
        <v/>
      </c>
      <c r="H142" t="str">
        <f t="shared" si="57"/>
        <v/>
      </c>
      <c r="J142" s="188">
        <f t="shared" si="58"/>
        <v>0</v>
      </c>
    </row>
    <row r="143" spans="1:10">
      <c r="A143" s="110" t="str">
        <f t="shared" ca="1" si="36"/>
        <v>B</v>
      </c>
      <c r="B143" s="110">
        <f t="shared" ca="1" si="37"/>
        <v>4</v>
      </c>
      <c r="D143" s="19" t="str">
        <f t="shared" si="56"/>
        <v/>
      </c>
      <c r="E143" s="89"/>
      <c r="F143" s="90" t="s">
        <v>11</v>
      </c>
      <c r="G143" s="75">
        <v>3</v>
      </c>
      <c r="H143" s="76" t="str">
        <f t="shared" si="57"/>
        <v>a</v>
      </c>
      <c r="I143" s="192"/>
      <c r="J143" s="192">
        <f t="shared" si="58"/>
        <v>0</v>
      </c>
    </row>
    <row r="144" spans="1:10">
      <c r="A144" s="110" t="str">
        <f t="shared" ca="1" si="36"/>
        <v>B</v>
      </c>
      <c r="B144" s="110">
        <f t="shared" ca="1" si="37"/>
        <v>4</v>
      </c>
      <c r="D144" s="19" t="str">
        <f t="shared" si="56"/>
        <v/>
      </c>
      <c r="H144" t="str">
        <f t="shared" si="57"/>
        <v/>
      </c>
      <c r="J144" s="188">
        <f t="shared" si="58"/>
        <v>0</v>
      </c>
    </row>
    <row r="145" spans="1:17">
      <c r="A145" s="110" t="str">
        <f t="shared" ca="1" si="36"/>
        <v>B</v>
      </c>
      <c r="B145" s="110">
        <f t="shared" ca="1" si="37"/>
        <v>4</v>
      </c>
      <c r="C145" s="25">
        <v>4</v>
      </c>
      <c r="D145" s="184" t="str">
        <f ca="1">IF(C145="","",A145&amp;"."&amp;B145&amp;"."&amp;C145&amp;".")</f>
        <v>B.4.4.</v>
      </c>
      <c r="E145" s="16" t="s">
        <v>182</v>
      </c>
      <c r="H145" t="str">
        <f>IF(G145&lt;&gt;"","a","")</f>
        <v/>
      </c>
      <c r="J145" s="188">
        <f>G145*I145</f>
        <v>0</v>
      </c>
    </row>
    <row r="146" spans="1:17">
      <c r="A146" s="110" t="str">
        <f t="shared" ca="1" si="51"/>
        <v>B</v>
      </c>
      <c r="B146" s="110">
        <f t="shared" ca="1" si="52"/>
        <v>4</v>
      </c>
      <c r="D146" s="19" t="str">
        <f t="shared" ref="D146" si="59">IF(C146="","",A146&amp;"."&amp;B146&amp;"."&amp;C146&amp;".")</f>
        <v/>
      </c>
      <c r="E146" s="16" t="s">
        <v>1160</v>
      </c>
      <c r="H146" t="str">
        <f t="shared" ref="H146" si="60">IF(G146&lt;&gt;"","a","")</f>
        <v/>
      </c>
      <c r="J146" s="188">
        <f t="shared" ref="J146" si="61">G146*I146</f>
        <v>0</v>
      </c>
    </row>
    <row r="147" spans="1:17">
      <c r="A147" s="110" t="str">
        <f t="shared" ca="1" si="36"/>
        <v>B</v>
      </c>
      <c r="B147" s="110">
        <f t="shared" ca="1" si="37"/>
        <v>4</v>
      </c>
      <c r="D147" s="19" t="str">
        <f t="shared" ref="D147:D152" si="62">IF(C147="","",A147&amp;"."&amp;B147&amp;"."&amp;C147&amp;".")</f>
        <v/>
      </c>
      <c r="E147" s="16" t="s">
        <v>183</v>
      </c>
      <c r="H147" t="str">
        <f t="shared" ref="H147:H152" si="63">IF(G147&lt;&gt;"","a","")</f>
        <v/>
      </c>
      <c r="J147" s="188">
        <f t="shared" ref="J147:J152" si="64">G147*I147</f>
        <v>0</v>
      </c>
    </row>
    <row r="148" spans="1:17" ht="36">
      <c r="A148" s="110" t="str">
        <f t="shared" ca="1" si="36"/>
        <v>B</v>
      </c>
      <c r="B148" s="110">
        <f t="shared" ca="1" si="37"/>
        <v>4</v>
      </c>
      <c r="D148" s="19" t="str">
        <f t="shared" ref="D148" si="65">IF(C148="","",A148&amp;"."&amp;B148&amp;"."&amp;C148&amp;".")</f>
        <v/>
      </c>
      <c r="E148" s="16" t="s">
        <v>184</v>
      </c>
      <c r="H148" t="str">
        <f t="shared" ref="H148" si="66">IF(G148&lt;&gt;"","a","")</f>
        <v/>
      </c>
      <c r="J148" s="188">
        <f t="shared" ref="J148" si="67">G148*I148</f>
        <v>0</v>
      </c>
    </row>
    <row r="149" spans="1:17">
      <c r="A149" s="110" t="str">
        <f t="shared" ca="1" si="36"/>
        <v>B</v>
      </c>
      <c r="B149" s="110">
        <f t="shared" ca="1" si="37"/>
        <v>4</v>
      </c>
      <c r="D149" s="19" t="str">
        <f t="shared" si="62"/>
        <v/>
      </c>
      <c r="E149" s="91" t="s">
        <v>6</v>
      </c>
      <c r="H149" t="str">
        <f t="shared" si="63"/>
        <v/>
      </c>
      <c r="J149" s="188">
        <f t="shared" si="64"/>
        <v>0</v>
      </c>
    </row>
    <row r="150" spans="1:17">
      <c r="A150" s="110" t="str">
        <f t="shared" ca="1" si="36"/>
        <v>B</v>
      </c>
      <c r="B150" s="110">
        <f t="shared" ca="1" si="37"/>
        <v>4</v>
      </c>
      <c r="D150" s="19" t="str">
        <f t="shared" si="62"/>
        <v/>
      </c>
      <c r="H150" t="str">
        <f t="shared" si="63"/>
        <v/>
      </c>
      <c r="J150" s="188">
        <f t="shared" si="64"/>
        <v>0</v>
      </c>
    </row>
    <row r="151" spans="1:17">
      <c r="A151" s="110" t="str">
        <f t="shared" ca="1" si="36"/>
        <v>B</v>
      </c>
      <c r="B151" s="110">
        <f t="shared" ca="1" si="37"/>
        <v>4</v>
      </c>
      <c r="D151" s="19" t="str">
        <f t="shared" si="62"/>
        <v/>
      </c>
      <c r="E151" s="89"/>
      <c r="F151" s="90" t="s">
        <v>11</v>
      </c>
      <c r="G151" s="75">
        <v>1</v>
      </c>
      <c r="H151" s="76" t="str">
        <f t="shared" si="63"/>
        <v>a</v>
      </c>
      <c r="I151" s="192"/>
      <c r="J151" s="192">
        <f t="shared" si="64"/>
        <v>0</v>
      </c>
    </row>
    <row r="152" spans="1:17">
      <c r="A152" s="110" t="str">
        <f t="shared" ca="1" si="36"/>
        <v>B</v>
      </c>
      <c r="B152" s="110">
        <f t="shared" ca="1" si="37"/>
        <v>4</v>
      </c>
      <c r="D152" s="19" t="str">
        <f t="shared" si="62"/>
        <v/>
      </c>
      <c r="H152" t="str">
        <f t="shared" si="63"/>
        <v/>
      </c>
      <c r="J152" s="188">
        <f t="shared" si="64"/>
        <v>0</v>
      </c>
    </row>
    <row r="153" spans="1:17" ht="12.75" thickBot="1">
      <c r="A153" s="110" t="str">
        <f t="shared" ca="1" si="51"/>
        <v>B</v>
      </c>
      <c r="B153" s="110">
        <f t="shared" ca="1" si="52"/>
        <v>4</v>
      </c>
      <c r="D153" s="19" t="str">
        <f t="shared" ref="D153" si="68">IF(C153="","",A153&amp;"."&amp;B153&amp;"."&amp;C153&amp;".")</f>
        <v/>
      </c>
      <c r="H153" t="str">
        <f t="shared" ref="H153" si="69">IF(G153&lt;&gt;"","a","")</f>
        <v/>
      </c>
      <c r="J153" s="188">
        <f t="shared" ref="J153" si="70">G153*I153</f>
        <v>0</v>
      </c>
    </row>
    <row r="154" spans="1:17" ht="12.75" thickBot="1">
      <c r="A154" s="110" t="str">
        <f t="shared" ref="A154:A186" ca="1" si="71">INDIRECT("A" &amp; ROW() - 1)</f>
        <v>B</v>
      </c>
      <c r="B154" s="110">
        <f t="shared" ref="B154:B186" ca="1" si="72">INDIRECT("B" &amp; ROW() - 1)</f>
        <v>4</v>
      </c>
      <c r="D154" s="19" t="str">
        <f t="shared" ref="D154:D181" si="73">IF(C154="","",A154&amp;"."&amp;B154&amp;"."&amp;C154&amp;".")</f>
        <v/>
      </c>
      <c r="E154" s="35" t="str">
        <f ca="1">E115&amp;" UKUPNO"</f>
        <v>STOLARSKI RADOVI UKUPNO</v>
      </c>
      <c r="F154" s="14"/>
      <c r="G154" s="10"/>
      <c r="H154" s="10" t="str">
        <f t="shared" ref="H154:H165" si="74">IF(G154&lt;&gt;"","a","")</f>
        <v/>
      </c>
      <c r="I154" s="193"/>
      <c r="J154" s="193">
        <f>SUM(J117:J153)</f>
        <v>0</v>
      </c>
    </row>
    <row r="155" spans="1:17">
      <c r="A155" s="110" t="str">
        <f t="shared" ca="1" si="71"/>
        <v>B</v>
      </c>
      <c r="B155" s="110">
        <f t="shared" ca="1" si="72"/>
        <v>4</v>
      </c>
      <c r="D155" s="19" t="str">
        <f t="shared" si="73"/>
        <v/>
      </c>
      <c r="H155" t="str">
        <f t="shared" si="74"/>
        <v/>
      </c>
      <c r="J155" s="188">
        <f>G155*I155</f>
        <v>0</v>
      </c>
    </row>
    <row r="156" spans="1:17" ht="12.75" thickBot="1">
      <c r="A156" s="110" t="str">
        <f t="shared" ca="1" si="71"/>
        <v>B</v>
      </c>
      <c r="B156" s="110">
        <f t="shared" ca="1" si="72"/>
        <v>4</v>
      </c>
      <c r="D156" s="19" t="str">
        <f t="shared" si="73"/>
        <v/>
      </c>
      <c r="H156" t="str">
        <f t="shared" si="74"/>
        <v/>
      </c>
      <c r="J156" s="188">
        <f>G156*I156</f>
        <v>0</v>
      </c>
    </row>
    <row r="157" spans="1:17" ht="12.75" thickBot="1">
      <c r="A157" s="110" t="str">
        <f t="shared" ca="1" si="71"/>
        <v>B</v>
      </c>
      <c r="B157" s="114">
        <v>5</v>
      </c>
      <c r="D157" s="23" t="str">
        <f ca="1">A157&amp;"."&amp;B157&amp;"."</f>
        <v>B.5.</v>
      </c>
      <c r="E157" s="33" t="str">
        <f ca="1">VLOOKUP(D157,_RADOVI_SPECIFIKACIJA!$B$4:$C$28,2,FALSE)</f>
        <v>BRAVARSKI RADOVI</v>
      </c>
      <c r="F157" s="13"/>
      <c r="G157" s="29"/>
      <c r="H157" s="9" t="str">
        <f t="shared" si="74"/>
        <v/>
      </c>
      <c r="I157" s="190"/>
      <c r="J157" s="190"/>
    </row>
    <row r="158" spans="1:17" s="6" customFormat="1">
      <c r="A158" s="110" t="str">
        <f t="shared" ca="1" si="71"/>
        <v>B</v>
      </c>
      <c r="B158" s="110">
        <f t="shared" ca="1" si="72"/>
        <v>5</v>
      </c>
      <c r="C158" s="25"/>
      <c r="D158" s="19" t="str">
        <f t="shared" si="73"/>
        <v/>
      </c>
      <c r="E158" s="31"/>
      <c r="F158" s="11"/>
      <c r="G158" s="28"/>
      <c r="H158" t="str">
        <f t="shared" si="74"/>
        <v/>
      </c>
      <c r="I158" s="188"/>
      <c r="J158" s="188"/>
      <c r="K158" s="68"/>
      <c r="L158" s="26"/>
      <c r="M158" s="26"/>
      <c r="N158" s="26"/>
      <c r="O158" s="26"/>
      <c r="P158" s="26"/>
      <c r="Q158" s="26"/>
    </row>
    <row r="159" spans="1:17" s="6" customFormat="1">
      <c r="A159" s="110" t="str">
        <f t="shared" ca="1" si="71"/>
        <v>B</v>
      </c>
      <c r="B159" s="110">
        <f t="shared" ca="1" si="72"/>
        <v>5</v>
      </c>
      <c r="C159" s="25"/>
      <c r="D159" s="19" t="str">
        <f t="shared" si="73"/>
        <v/>
      </c>
      <c r="E159" s="31"/>
      <c r="F159" s="11"/>
      <c r="G159" s="28"/>
      <c r="H159" t="str">
        <f t="shared" si="74"/>
        <v/>
      </c>
      <c r="I159" s="188"/>
      <c r="J159" s="188"/>
      <c r="K159" s="68"/>
      <c r="L159" s="26"/>
      <c r="M159" s="26"/>
      <c r="N159" s="26"/>
      <c r="O159" s="26"/>
      <c r="P159" s="26"/>
      <c r="Q159" s="26"/>
    </row>
    <row r="160" spans="1:17" s="6" customFormat="1">
      <c r="A160" s="110" t="str">
        <f t="shared" ca="1" si="71"/>
        <v>B</v>
      </c>
      <c r="B160" s="110">
        <f t="shared" ca="1" si="72"/>
        <v>5</v>
      </c>
      <c r="C160" s="25"/>
      <c r="D160" s="19" t="str">
        <f t="shared" si="73"/>
        <v/>
      </c>
      <c r="E160" s="31"/>
      <c r="F160" s="11"/>
      <c r="G160" s="28"/>
      <c r="H160" t="str">
        <f t="shared" si="74"/>
        <v/>
      </c>
      <c r="I160" s="188"/>
      <c r="J160" s="188"/>
      <c r="K160" s="68"/>
      <c r="L160" s="26"/>
      <c r="M160" s="26"/>
      <c r="N160" s="26"/>
      <c r="O160" s="26"/>
      <c r="P160" s="26"/>
      <c r="Q160" s="26"/>
    </row>
    <row r="161" spans="1:17" s="6" customFormat="1">
      <c r="A161" s="110" t="str">
        <f t="shared" ca="1" si="71"/>
        <v>B</v>
      </c>
      <c r="B161" s="110">
        <f t="shared" ca="1" si="72"/>
        <v>5</v>
      </c>
      <c r="C161" s="25"/>
      <c r="D161" s="19" t="str">
        <f t="shared" ref="D161:D162" si="75">IF(C161="","",A161&amp;"."&amp;B161&amp;"."&amp;C161&amp;".")</f>
        <v/>
      </c>
      <c r="E161" s="31"/>
      <c r="F161" s="11"/>
      <c r="G161" s="28"/>
      <c r="H161" t="str">
        <f t="shared" ref="H161" si="76">IF(G161&lt;&gt;"","a","")</f>
        <v/>
      </c>
      <c r="I161" s="188"/>
      <c r="J161" s="188"/>
      <c r="K161" s="68"/>
      <c r="L161" s="26"/>
      <c r="M161" s="26"/>
      <c r="N161" s="26"/>
      <c r="O161" s="26"/>
      <c r="P161" s="26"/>
      <c r="Q161" s="26"/>
    </row>
    <row r="162" spans="1:17" s="6" customFormat="1">
      <c r="A162" s="110" t="str">
        <f t="shared" ca="1" si="71"/>
        <v>B</v>
      </c>
      <c r="B162" s="110">
        <f t="shared" ca="1" si="72"/>
        <v>5</v>
      </c>
      <c r="C162" s="25"/>
      <c r="D162" s="19" t="str">
        <f t="shared" si="75"/>
        <v/>
      </c>
      <c r="E162" s="31"/>
      <c r="F162" s="11"/>
      <c r="G162" s="28"/>
      <c r="H162" t="str">
        <f>IF(G162&lt;&gt;"","a","")</f>
        <v/>
      </c>
      <c r="I162" s="188"/>
      <c r="J162" s="188"/>
      <c r="K162" s="68"/>
      <c r="L162" s="26"/>
      <c r="M162" s="26"/>
      <c r="N162" s="26"/>
      <c r="O162" s="26"/>
      <c r="P162" s="26"/>
      <c r="Q162" s="26"/>
    </row>
    <row r="163" spans="1:17" s="6" customFormat="1">
      <c r="A163" s="110" t="str">
        <f t="shared" ca="1" si="71"/>
        <v>B</v>
      </c>
      <c r="B163" s="110">
        <f t="shared" ca="1" si="72"/>
        <v>5</v>
      </c>
      <c r="C163" s="25"/>
      <c r="D163" s="19" t="str">
        <f t="shared" si="73"/>
        <v/>
      </c>
      <c r="E163" s="31"/>
      <c r="F163" s="11"/>
      <c r="G163" s="28"/>
      <c r="H163" t="str">
        <f t="shared" si="74"/>
        <v/>
      </c>
      <c r="I163" s="188"/>
      <c r="J163" s="188"/>
      <c r="K163" s="68"/>
      <c r="L163" s="26"/>
      <c r="M163" s="26"/>
      <c r="N163" s="26"/>
      <c r="O163" s="26"/>
      <c r="P163" s="26"/>
      <c r="Q163" s="26"/>
    </row>
    <row r="164" spans="1:17" s="6" customFormat="1">
      <c r="A164" s="110" t="str">
        <f t="shared" ca="1" si="71"/>
        <v>B</v>
      </c>
      <c r="B164" s="110">
        <f t="shared" ca="1" si="72"/>
        <v>5</v>
      </c>
      <c r="C164" s="25"/>
      <c r="D164" s="19" t="str">
        <f t="shared" si="73"/>
        <v/>
      </c>
      <c r="E164" s="31"/>
      <c r="F164" s="11"/>
      <c r="G164" s="28"/>
      <c r="H164" t="str">
        <f>IF(G164&lt;&gt;"","a","")</f>
        <v/>
      </c>
      <c r="I164" s="188"/>
      <c r="J164" s="188"/>
      <c r="K164" s="68"/>
      <c r="L164" s="26"/>
      <c r="M164" s="26"/>
      <c r="N164" s="26"/>
      <c r="O164" s="26"/>
      <c r="P164" s="26"/>
      <c r="Q164" s="26"/>
    </row>
    <row r="165" spans="1:17" s="6" customFormat="1">
      <c r="A165" s="110" t="str">
        <f t="shared" ca="1" si="71"/>
        <v>B</v>
      </c>
      <c r="B165" s="110">
        <f t="shared" ca="1" si="72"/>
        <v>5</v>
      </c>
      <c r="C165" s="25"/>
      <c r="D165" s="19" t="str">
        <f t="shared" si="73"/>
        <v/>
      </c>
      <c r="E165" s="31"/>
      <c r="F165" s="11"/>
      <c r="G165" s="28"/>
      <c r="H165" t="str">
        <f t="shared" si="74"/>
        <v/>
      </c>
      <c r="I165" s="188"/>
      <c r="J165" s="188"/>
      <c r="K165" s="68"/>
      <c r="L165" s="26"/>
      <c r="M165" s="26"/>
      <c r="N165" s="26"/>
      <c r="O165" s="26"/>
      <c r="P165" s="26"/>
      <c r="Q165" s="26"/>
    </row>
    <row r="166" spans="1:17" ht="24">
      <c r="A166" s="110" t="str">
        <f t="shared" ca="1" si="71"/>
        <v>B</v>
      </c>
      <c r="B166" s="110">
        <f t="shared" ca="1" si="72"/>
        <v>5</v>
      </c>
      <c r="C166" s="25">
        <v>1</v>
      </c>
      <c r="D166" s="184" t="str">
        <f t="shared" ref="D166:D171" ca="1" si="77">IF(C166="","",A166&amp;"."&amp;B166&amp;"."&amp;C166&amp;".")</f>
        <v>B.5.1.</v>
      </c>
      <c r="E166" s="16" t="s">
        <v>1169</v>
      </c>
      <c r="H166" t="str">
        <f t="shared" ref="H166:H171" si="78">IF(G166&lt;&gt;"","a","")</f>
        <v/>
      </c>
      <c r="J166" s="188">
        <f t="shared" ref="J166:J171" si="79">G166*I166</f>
        <v>0</v>
      </c>
    </row>
    <row r="167" spans="1:17">
      <c r="A167" s="110" t="str">
        <f t="shared" ca="1" si="71"/>
        <v>B</v>
      </c>
      <c r="B167" s="110">
        <f t="shared" ca="1" si="72"/>
        <v>5</v>
      </c>
      <c r="D167" s="19" t="str">
        <f t="shared" si="77"/>
        <v/>
      </c>
      <c r="E167" s="91" t="s">
        <v>1170</v>
      </c>
      <c r="H167" t="str">
        <f t="shared" si="78"/>
        <v/>
      </c>
      <c r="J167" s="188">
        <f t="shared" si="79"/>
        <v>0</v>
      </c>
    </row>
    <row r="168" spans="1:17">
      <c r="A168" s="110" t="str">
        <f t="shared" ca="1" si="71"/>
        <v>B</v>
      </c>
      <c r="B168" s="110">
        <f t="shared" ca="1" si="72"/>
        <v>5</v>
      </c>
      <c r="D168" s="19" t="str">
        <f t="shared" si="77"/>
        <v/>
      </c>
      <c r="E168" s="64"/>
      <c r="H168" t="str">
        <f t="shared" si="78"/>
        <v/>
      </c>
      <c r="J168" s="188">
        <f t="shared" si="79"/>
        <v>0</v>
      </c>
    </row>
    <row r="169" spans="1:17">
      <c r="A169" s="110" t="str">
        <f t="shared" ca="1" si="71"/>
        <v>B</v>
      </c>
      <c r="B169" s="110">
        <f t="shared" ca="1" si="72"/>
        <v>5</v>
      </c>
      <c r="D169" s="19" t="str">
        <f t="shared" si="77"/>
        <v/>
      </c>
      <c r="E169" s="204" t="s">
        <v>1167</v>
      </c>
      <c r="F169" s="90" t="s">
        <v>11</v>
      </c>
      <c r="G169" s="75">
        <v>15</v>
      </c>
      <c r="H169" s="76" t="str">
        <f t="shared" si="78"/>
        <v>a</v>
      </c>
      <c r="I169" s="192"/>
      <c r="J169" s="192">
        <f t="shared" si="79"/>
        <v>0</v>
      </c>
    </row>
    <row r="170" spans="1:17">
      <c r="A170" s="110" t="str">
        <f t="shared" ca="1" si="71"/>
        <v>B</v>
      </c>
      <c r="B170" s="110">
        <f t="shared" ca="1" si="72"/>
        <v>5</v>
      </c>
      <c r="D170" s="19" t="str">
        <f t="shared" ref="D170" si="80">IF(C170="","",A170&amp;"."&amp;B170&amp;"."&amp;C170&amp;".")</f>
        <v/>
      </c>
      <c r="E170" s="204" t="s">
        <v>1168</v>
      </c>
      <c r="F170" s="90" t="s">
        <v>11</v>
      </c>
      <c r="G170" s="75">
        <v>15</v>
      </c>
      <c r="H170" s="76" t="str">
        <f t="shared" ref="H170" si="81">IF(G170&lt;&gt;"","a","")</f>
        <v>a</v>
      </c>
      <c r="I170" s="192"/>
      <c r="J170" s="192">
        <f t="shared" ref="J170" si="82">G170*I170</f>
        <v>0</v>
      </c>
    </row>
    <row r="171" spans="1:17">
      <c r="A171" s="110" t="str">
        <f t="shared" ca="1" si="71"/>
        <v>B</v>
      </c>
      <c r="B171" s="110">
        <f t="shared" ca="1" si="72"/>
        <v>5</v>
      </c>
      <c r="D171" s="19" t="str">
        <f t="shared" si="77"/>
        <v/>
      </c>
      <c r="H171" t="str">
        <f t="shared" si="78"/>
        <v/>
      </c>
      <c r="J171" s="188">
        <f t="shared" si="79"/>
        <v>0</v>
      </c>
    </row>
    <row r="172" spans="1:17" ht="24">
      <c r="A172" s="110" t="str">
        <f t="shared" ca="1" si="71"/>
        <v>B</v>
      </c>
      <c r="B172" s="110">
        <f t="shared" ca="1" si="72"/>
        <v>5</v>
      </c>
      <c r="C172" s="25">
        <v>2</v>
      </c>
      <c r="D172" s="184" t="str">
        <f t="shared" ref="D172:D175" ca="1" si="83">IF(C172="","",A172&amp;"."&amp;B172&amp;"."&amp;C172&amp;".")</f>
        <v>B.5.2.</v>
      </c>
      <c r="E172" s="16" t="s">
        <v>190</v>
      </c>
      <c r="H172" t="str">
        <f t="shared" ref="H172:H175" si="84">IF(G172&lt;&gt;"","a","")</f>
        <v/>
      </c>
      <c r="J172" s="188">
        <f t="shared" ref="J172:J175" si="85">G172*I172</f>
        <v>0</v>
      </c>
    </row>
    <row r="173" spans="1:17">
      <c r="A173" s="110" t="str">
        <f t="shared" ca="1" si="71"/>
        <v>B</v>
      </c>
      <c r="B173" s="110">
        <f t="shared" ca="1" si="72"/>
        <v>5</v>
      </c>
      <c r="D173" s="19" t="str">
        <f t="shared" si="83"/>
        <v/>
      </c>
      <c r="E173" s="91" t="s">
        <v>1171</v>
      </c>
      <c r="H173" t="str">
        <f t="shared" si="84"/>
        <v/>
      </c>
      <c r="J173" s="188">
        <f t="shared" si="85"/>
        <v>0</v>
      </c>
    </row>
    <row r="174" spans="1:17">
      <c r="A174" s="110" t="str">
        <f t="shared" ca="1" si="71"/>
        <v>B</v>
      </c>
      <c r="B174" s="110">
        <f t="shared" ca="1" si="72"/>
        <v>5</v>
      </c>
      <c r="D174" s="19" t="str">
        <f t="shared" si="83"/>
        <v/>
      </c>
      <c r="E174" s="64"/>
      <c r="H174" t="str">
        <f t="shared" si="84"/>
        <v/>
      </c>
      <c r="J174" s="188">
        <f t="shared" si="85"/>
        <v>0</v>
      </c>
    </row>
    <row r="175" spans="1:17">
      <c r="A175" s="110" t="str">
        <f t="shared" ca="1" si="71"/>
        <v>B</v>
      </c>
      <c r="B175" s="110">
        <f t="shared" ca="1" si="72"/>
        <v>5</v>
      </c>
      <c r="D175" s="19" t="str">
        <f t="shared" si="83"/>
        <v/>
      </c>
      <c r="E175" s="204"/>
      <c r="F175" s="90" t="s">
        <v>11</v>
      </c>
      <c r="G175" s="75">
        <v>5</v>
      </c>
      <c r="H175" s="76" t="str">
        <f t="shared" si="84"/>
        <v>a</v>
      </c>
      <c r="I175" s="192"/>
      <c r="J175" s="192">
        <f t="shared" si="85"/>
        <v>0</v>
      </c>
    </row>
    <row r="176" spans="1:17" s="3" customFormat="1">
      <c r="A176" s="110" t="str">
        <f t="shared" ca="1" si="71"/>
        <v>B</v>
      </c>
      <c r="B176" s="110">
        <f t="shared" ca="1" si="72"/>
        <v>5</v>
      </c>
      <c r="C176" s="25"/>
      <c r="D176" s="19" t="str">
        <f t="shared" ref="D176" si="86">IF(C176="","",A176&amp;"."&amp;B176&amp;"."&amp;C176&amp;".")</f>
        <v/>
      </c>
      <c r="E176" s="64"/>
      <c r="F176" s="11"/>
      <c r="G176" s="28"/>
      <c r="H176" s="3" t="str">
        <f t="shared" ref="H176" si="87">IF(G176&lt;&gt;"","a","")</f>
        <v/>
      </c>
      <c r="I176" s="188"/>
      <c r="J176" s="188">
        <f t="shared" ref="J176" si="88">G176*I176</f>
        <v>0</v>
      </c>
      <c r="K176" s="66"/>
      <c r="L176" s="95"/>
      <c r="M176" s="202"/>
      <c r="N176" s="202"/>
      <c r="O176" s="202"/>
      <c r="P176" s="202"/>
      <c r="Q176" s="95"/>
    </row>
    <row r="177" spans="1:17" ht="24">
      <c r="A177" s="110" t="str">
        <f t="shared" ca="1" si="71"/>
        <v>B</v>
      </c>
      <c r="B177" s="110">
        <f t="shared" ca="1" si="72"/>
        <v>5</v>
      </c>
      <c r="C177" s="25">
        <v>3</v>
      </c>
      <c r="D177" s="184" t="str">
        <f t="shared" ca="1" si="73"/>
        <v>B.5.3.</v>
      </c>
      <c r="E177" s="16" t="s">
        <v>191</v>
      </c>
      <c r="H177" t="str">
        <f t="shared" ref="H177:H181" si="89">IF(G177&lt;&gt;"","a","")</f>
        <v/>
      </c>
      <c r="J177" s="188">
        <f t="shared" ref="J177:J181" si="90">G177*I177</f>
        <v>0</v>
      </c>
    </row>
    <row r="178" spans="1:17">
      <c r="A178" s="110" t="str">
        <f t="shared" ca="1" si="71"/>
        <v>B</v>
      </c>
      <c r="B178" s="110">
        <f t="shared" ca="1" si="72"/>
        <v>5</v>
      </c>
      <c r="D178" s="19" t="str">
        <f t="shared" si="73"/>
        <v/>
      </c>
      <c r="E178" s="91" t="s">
        <v>189</v>
      </c>
      <c r="H178" t="str">
        <f t="shared" si="89"/>
        <v/>
      </c>
      <c r="J178" s="188">
        <f t="shared" si="90"/>
        <v>0</v>
      </c>
    </row>
    <row r="179" spans="1:17">
      <c r="A179" s="110" t="str">
        <f t="shared" ca="1" si="71"/>
        <v>B</v>
      </c>
      <c r="B179" s="110">
        <f t="shared" ca="1" si="72"/>
        <v>5</v>
      </c>
      <c r="D179" s="19" t="str">
        <f t="shared" si="73"/>
        <v/>
      </c>
      <c r="E179" s="64"/>
      <c r="H179" t="str">
        <f t="shared" si="89"/>
        <v/>
      </c>
      <c r="J179" s="188">
        <f t="shared" si="90"/>
        <v>0</v>
      </c>
    </row>
    <row r="180" spans="1:17">
      <c r="A180" s="110" t="str">
        <f t="shared" ca="1" si="71"/>
        <v>B</v>
      </c>
      <c r="B180" s="110">
        <f t="shared" ca="1" si="72"/>
        <v>5</v>
      </c>
      <c r="D180" s="19" t="str">
        <f t="shared" si="73"/>
        <v/>
      </c>
      <c r="E180" s="89"/>
      <c r="F180" s="90" t="s">
        <v>11</v>
      </c>
      <c r="G180" s="75">
        <v>3</v>
      </c>
      <c r="H180" s="76" t="str">
        <f t="shared" si="89"/>
        <v>a</v>
      </c>
      <c r="I180" s="192"/>
      <c r="J180" s="192">
        <f t="shared" si="90"/>
        <v>0</v>
      </c>
    </row>
    <row r="181" spans="1:17">
      <c r="A181" s="110" t="str">
        <f t="shared" ca="1" si="71"/>
        <v>B</v>
      </c>
      <c r="B181" s="110">
        <f t="shared" ca="1" si="72"/>
        <v>5</v>
      </c>
      <c r="D181" s="19" t="str">
        <f t="shared" si="73"/>
        <v/>
      </c>
      <c r="H181" t="str">
        <f t="shared" si="89"/>
        <v/>
      </c>
      <c r="J181" s="188">
        <f t="shared" si="90"/>
        <v>0</v>
      </c>
    </row>
    <row r="182" spans="1:17">
      <c r="A182" s="110" t="str">
        <f t="shared" ca="1" si="71"/>
        <v>B</v>
      </c>
      <c r="B182" s="110">
        <f t="shared" ca="1" si="72"/>
        <v>5</v>
      </c>
      <c r="C182" s="25">
        <v>4</v>
      </c>
      <c r="D182" s="184" t="str">
        <f t="shared" ref="D182:D186" ca="1" si="91">IF(C182="","",A182&amp;"."&amp;B182&amp;"."&amp;C182&amp;".")</f>
        <v>B.5.4.</v>
      </c>
      <c r="E182" s="16" t="s">
        <v>192</v>
      </c>
      <c r="H182" t="str">
        <f t="shared" ref="H182:H186" si="92">IF(G182&lt;&gt;"","a","")</f>
        <v/>
      </c>
      <c r="J182" s="188">
        <f t="shared" ref="J182:J186" si="93">G182*I182</f>
        <v>0</v>
      </c>
    </row>
    <row r="183" spans="1:17">
      <c r="A183" s="110" t="str">
        <f t="shared" ca="1" si="71"/>
        <v>B</v>
      </c>
      <c r="B183" s="110">
        <f t="shared" ca="1" si="72"/>
        <v>5</v>
      </c>
      <c r="D183" s="19" t="str">
        <f t="shared" si="91"/>
        <v/>
      </c>
      <c r="E183" s="91" t="s">
        <v>189</v>
      </c>
      <c r="H183" t="str">
        <f t="shared" si="92"/>
        <v/>
      </c>
      <c r="J183" s="188">
        <f t="shared" si="93"/>
        <v>0</v>
      </c>
    </row>
    <row r="184" spans="1:17">
      <c r="A184" s="110" t="str">
        <f t="shared" ca="1" si="71"/>
        <v>B</v>
      </c>
      <c r="B184" s="110">
        <f t="shared" ca="1" si="72"/>
        <v>5</v>
      </c>
      <c r="D184" s="19" t="str">
        <f t="shared" si="91"/>
        <v/>
      </c>
      <c r="E184" s="64"/>
      <c r="H184" t="str">
        <f t="shared" si="92"/>
        <v/>
      </c>
      <c r="J184" s="188">
        <f t="shared" si="93"/>
        <v>0</v>
      </c>
    </row>
    <row r="185" spans="1:17">
      <c r="A185" s="110" t="str">
        <f t="shared" ca="1" si="71"/>
        <v>B</v>
      </c>
      <c r="B185" s="110">
        <f t="shared" ca="1" si="72"/>
        <v>5</v>
      </c>
      <c r="D185" s="19" t="str">
        <f t="shared" si="91"/>
        <v/>
      </c>
      <c r="E185" s="89"/>
      <c r="F185" s="90" t="s">
        <v>11</v>
      </c>
      <c r="G185" s="75">
        <v>2</v>
      </c>
      <c r="H185" s="76" t="str">
        <f t="shared" si="92"/>
        <v>a</v>
      </c>
      <c r="I185" s="192"/>
      <c r="J185" s="192">
        <f t="shared" si="93"/>
        <v>0</v>
      </c>
    </row>
    <row r="186" spans="1:17">
      <c r="A186" s="110" t="str">
        <f t="shared" ca="1" si="71"/>
        <v>B</v>
      </c>
      <c r="B186" s="110">
        <f t="shared" ca="1" si="72"/>
        <v>5</v>
      </c>
      <c r="D186" s="19" t="str">
        <f t="shared" si="91"/>
        <v/>
      </c>
      <c r="H186" t="str">
        <f t="shared" si="92"/>
        <v/>
      </c>
      <c r="J186" s="188">
        <f t="shared" si="93"/>
        <v>0</v>
      </c>
    </row>
    <row r="187" spans="1:17" ht="12.75" thickBot="1">
      <c r="A187" s="110" t="str">
        <f t="shared" ref="A187:A225" ca="1" si="94">INDIRECT("A" &amp; ROW() - 1)</f>
        <v>B</v>
      </c>
      <c r="B187" s="110">
        <f t="shared" ref="B187:B225" ca="1" si="95">INDIRECT("B" &amp; ROW() - 1)</f>
        <v>5</v>
      </c>
      <c r="D187" s="19" t="str">
        <f t="shared" ref="D187:D195" si="96">IF(C187="","",A187&amp;"."&amp;B187&amp;"."&amp;C187&amp;".")</f>
        <v/>
      </c>
      <c r="H187" t="str">
        <f t="shared" ref="H187:H199" si="97">IF(G187&lt;&gt;"","a","")</f>
        <v/>
      </c>
      <c r="J187" s="188">
        <f>G187*I187</f>
        <v>0</v>
      </c>
    </row>
    <row r="188" spans="1:17" ht="12.75" thickBot="1">
      <c r="A188" s="110" t="str">
        <f t="shared" ca="1" si="94"/>
        <v>B</v>
      </c>
      <c r="B188" s="110">
        <f t="shared" ca="1" si="95"/>
        <v>5</v>
      </c>
      <c r="D188" s="19" t="str">
        <f t="shared" si="96"/>
        <v/>
      </c>
      <c r="E188" s="35" t="str">
        <f ca="1">E157&amp;" UKUPNO"</f>
        <v>BRAVARSKI RADOVI UKUPNO</v>
      </c>
      <c r="F188" s="14"/>
      <c r="G188" s="10"/>
      <c r="H188" s="10" t="str">
        <f t="shared" si="97"/>
        <v/>
      </c>
      <c r="I188" s="193"/>
      <c r="J188" s="193">
        <f>SUM(J166:J187)</f>
        <v>0</v>
      </c>
    </row>
    <row r="189" spans="1:17">
      <c r="A189" s="110" t="str">
        <f t="shared" ca="1" si="94"/>
        <v>B</v>
      </c>
      <c r="B189" s="110">
        <f t="shared" ca="1" si="95"/>
        <v>5</v>
      </c>
      <c r="D189" s="19" t="str">
        <f t="shared" si="96"/>
        <v/>
      </c>
      <c r="H189" t="str">
        <f t="shared" si="97"/>
        <v/>
      </c>
      <c r="J189" s="188">
        <f>G189*I189</f>
        <v>0</v>
      </c>
    </row>
    <row r="190" spans="1:17" ht="12.75" thickBot="1">
      <c r="A190" s="110" t="str">
        <f t="shared" ca="1" si="94"/>
        <v>B</v>
      </c>
      <c r="B190" s="110">
        <f t="shared" ca="1" si="95"/>
        <v>5</v>
      </c>
      <c r="D190" s="19" t="str">
        <f t="shared" si="96"/>
        <v/>
      </c>
      <c r="H190" t="str">
        <f t="shared" si="97"/>
        <v/>
      </c>
      <c r="J190" s="188">
        <f>G190*I190</f>
        <v>0</v>
      </c>
    </row>
    <row r="191" spans="1:17" ht="12.75" thickBot="1">
      <c r="A191" s="110" t="str">
        <f t="shared" ca="1" si="94"/>
        <v>B</v>
      </c>
      <c r="B191" s="114">
        <v>6</v>
      </c>
      <c r="D191" s="23" t="str">
        <f ca="1">A191&amp;"."&amp;B191&amp;"."</f>
        <v>B.6.</v>
      </c>
      <c r="E191" s="33" t="str">
        <f ca="1">VLOOKUP(D191,_RADOVI_SPECIFIKACIJA!$B$4:$C$28,2,FALSE)</f>
        <v>ZAVRŠNI ZIDARSKI RADOVI</v>
      </c>
      <c r="F191" s="13"/>
      <c r="G191" s="29"/>
      <c r="H191" s="9" t="str">
        <f t="shared" si="97"/>
        <v/>
      </c>
      <c r="I191" s="190"/>
      <c r="J191" s="190"/>
    </row>
    <row r="192" spans="1:17" s="6" customFormat="1">
      <c r="A192" s="110" t="str">
        <f t="shared" ca="1" si="94"/>
        <v>B</v>
      </c>
      <c r="B192" s="110">
        <f t="shared" ca="1" si="95"/>
        <v>6</v>
      </c>
      <c r="C192" s="25"/>
      <c r="D192" s="19" t="str">
        <f t="shared" si="96"/>
        <v/>
      </c>
      <c r="E192" s="31"/>
      <c r="F192" s="11"/>
      <c r="G192" s="28"/>
      <c r="H192" t="str">
        <f t="shared" si="97"/>
        <v/>
      </c>
      <c r="I192" s="188"/>
      <c r="J192" s="188"/>
      <c r="K192" s="68"/>
      <c r="L192" s="26"/>
      <c r="M192" s="26"/>
      <c r="N192" s="26"/>
      <c r="O192" s="26"/>
      <c r="P192" s="26"/>
      <c r="Q192" s="26"/>
    </row>
    <row r="193" spans="1:14" ht="24">
      <c r="A193" s="110" t="str">
        <f t="shared" ca="1" si="94"/>
        <v>B</v>
      </c>
      <c r="B193" s="110">
        <f t="shared" ca="1" si="95"/>
        <v>6</v>
      </c>
      <c r="C193" s="25">
        <v>1</v>
      </c>
      <c r="D193" s="184" t="str">
        <f t="shared" ca="1" si="96"/>
        <v>B.6.1.</v>
      </c>
      <c r="E193" s="156" t="s">
        <v>766</v>
      </c>
      <c r="H193" t="str">
        <f t="shared" si="97"/>
        <v/>
      </c>
      <c r="J193" s="188">
        <f t="shared" ref="J193:J199" si="98">G193*I193</f>
        <v>0</v>
      </c>
    </row>
    <row r="194" spans="1:14" ht="24">
      <c r="A194" s="110" t="str">
        <f t="shared" ca="1" si="94"/>
        <v>B</v>
      </c>
      <c r="B194" s="110">
        <f t="shared" ca="1" si="95"/>
        <v>6</v>
      </c>
      <c r="D194" s="19" t="str">
        <f t="shared" si="96"/>
        <v/>
      </c>
      <c r="E194" s="63" t="s">
        <v>767</v>
      </c>
      <c r="H194" t="str">
        <f t="shared" si="97"/>
        <v/>
      </c>
      <c r="J194" s="188">
        <f t="shared" si="98"/>
        <v>0</v>
      </c>
    </row>
    <row r="195" spans="1:14">
      <c r="A195" s="110" t="str">
        <f t="shared" ca="1" si="94"/>
        <v>B</v>
      </c>
      <c r="B195" s="110">
        <f t="shared" ca="1" si="95"/>
        <v>6</v>
      </c>
      <c r="D195" s="19" t="str">
        <f t="shared" si="96"/>
        <v/>
      </c>
      <c r="E195" s="63" t="s">
        <v>769</v>
      </c>
      <c r="H195" t="str">
        <f t="shared" ref="H195" si="99">IF(G195&lt;&gt;"","a","")</f>
        <v/>
      </c>
      <c r="J195" s="188">
        <f t="shared" ref="J195" si="100">G195*I195</f>
        <v>0</v>
      </c>
    </row>
    <row r="196" spans="1:14">
      <c r="A196" s="110" t="str">
        <f t="shared" ca="1" si="94"/>
        <v>B</v>
      </c>
      <c r="B196" s="110">
        <f t="shared" ca="1" si="95"/>
        <v>6</v>
      </c>
      <c r="D196" s="19" t="str">
        <f t="shared" ref="D196:D207" si="101">IF(C196="","",A196&amp;"."&amp;B196&amp;"."&amp;C196&amp;".")</f>
        <v/>
      </c>
      <c r="E196" s="63" t="s">
        <v>768</v>
      </c>
      <c r="H196" t="str">
        <f t="shared" si="97"/>
        <v/>
      </c>
      <c r="J196" s="188">
        <f t="shared" si="98"/>
        <v>0</v>
      </c>
      <c r="L196" s="95">
        <v>0.83</v>
      </c>
      <c r="M196" s="88">
        <v>1.1000000000000001</v>
      </c>
      <c r="N196" s="88">
        <f>L196*M196</f>
        <v>0.91300000000000003</v>
      </c>
    </row>
    <row r="197" spans="1:14">
      <c r="A197" s="110" t="str">
        <f t="shared" ca="1" si="94"/>
        <v>B</v>
      </c>
      <c r="B197" s="110">
        <f t="shared" ca="1" si="95"/>
        <v>6</v>
      </c>
      <c r="D197" s="19" t="str">
        <f t="shared" si="101"/>
        <v/>
      </c>
      <c r="H197" t="str">
        <f t="shared" si="97"/>
        <v/>
      </c>
      <c r="J197" s="188">
        <f t="shared" si="98"/>
        <v>0</v>
      </c>
    </row>
    <row r="198" spans="1:14">
      <c r="A198" s="110" t="str">
        <f t="shared" ca="1" si="94"/>
        <v>B</v>
      </c>
      <c r="B198" s="110">
        <f t="shared" ca="1" si="95"/>
        <v>6</v>
      </c>
      <c r="D198" s="19" t="str">
        <f t="shared" si="101"/>
        <v/>
      </c>
      <c r="E198" s="78"/>
      <c r="F198" s="74" t="s">
        <v>9</v>
      </c>
      <c r="G198" s="75">
        <v>1</v>
      </c>
      <c r="H198" s="76" t="str">
        <f t="shared" si="97"/>
        <v>a</v>
      </c>
      <c r="I198" s="192"/>
      <c r="J198" s="192">
        <f t="shared" si="98"/>
        <v>0</v>
      </c>
    </row>
    <row r="199" spans="1:14">
      <c r="A199" s="110" t="str">
        <f t="shared" ca="1" si="94"/>
        <v>B</v>
      </c>
      <c r="B199" s="110">
        <f t="shared" ca="1" si="95"/>
        <v>6</v>
      </c>
      <c r="D199" s="19" t="str">
        <f t="shared" si="101"/>
        <v/>
      </c>
      <c r="H199" t="str">
        <f t="shared" si="97"/>
        <v/>
      </c>
      <c r="J199" s="188">
        <f t="shared" si="98"/>
        <v>0</v>
      </c>
    </row>
    <row r="200" spans="1:14" ht="24">
      <c r="A200" s="110" t="str">
        <f t="shared" ca="1" si="94"/>
        <v>B</v>
      </c>
      <c r="B200" s="110">
        <f t="shared" ca="1" si="95"/>
        <v>6</v>
      </c>
      <c r="C200" s="25">
        <v>2</v>
      </c>
      <c r="D200" s="184" t="str">
        <f t="shared" ca="1" si="101"/>
        <v>B.6.2.</v>
      </c>
      <c r="E200" s="156" t="s">
        <v>780</v>
      </c>
      <c r="H200" t="str">
        <f>IF(G200&lt;&gt;"","a","")</f>
        <v/>
      </c>
      <c r="J200" s="188">
        <f>G200*I200</f>
        <v>0</v>
      </c>
    </row>
    <row r="201" spans="1:14" ht="36">
      <c r="A201" s="110" t="str">
        <f t="shared" ca="1" si="94"/>
        <v>B</v>
      </c>
      <c r="B201" s="110">
        <f t="shared" ca="1" si="95"/>
        <v>6</v>
      </c>
      <c r="D201" s="19" t="str">
        <f t="shared" si="101"/>
        <v/>
      </c>
      <c r="E201" s="156" t="s">
        <v>47</v>
      </c>
      <c r="H201" s="4" t="str">
        <f t="shared" ref="H201:H206" si="102">IF(G201&lt;&gt;"","a","")</f>
        <v/>
      </c>
      <c r="J201" s="188">
        <f t="shared" ref="J201:J225" si="103">G201*I201</f>
        <v>0</v>
      </c>
    </row>
    <row r="202" spans="1:14" ht="24">
      <c r="A202" s="110" t="str">
        <f t="shared" ca="1" si="94"/>
        <v>B</v>
      </c>
      <c r="B202" s="110">
        <f t="shared" ca="1" si="95"/>
        <v>6</v>
      </c>
      <c r="D202" s="19" t="str">
        <f t="shared" si="101"/>
        <v/>
      </c>
      <c r="E202" s="156" t="s">
        <v>48</v>
      </c>
      <c r="H202" s="4" t="str">
        <f t="shared" si="102"/>
        <v/>
      </c>
      <c r="J202" s="188">
        <f t="shared" si="103"/>
        <v>0</v>
      </c>
    </row>
    <row r="203" spans="1:14" ht="24">
      <c r="A203" s="110" t="str">
        <f t="shared" ca="1" si="94"/>
        <v>B</v>
      </c>
      <c r="B203" s="110">
        <f t="shared" ca="1" si="95"/>
        <v>6</v>
      </c>
      <c r="D203" s="19" t="str">
        <f t="shared" si="101"/>
        <v/>
      </c>
      <c r="E203" s="156" t="s">
        <v>49</v>
      </c>
      <c r="H203" s="4" t="str">
        <f t="shared" si="102"/>
        <v/>
      </c>
      <c r="J203" s="188">
        <f t="shared" si="103"/>
        <v>0</v>
      </c>
    </row>
    <row r="204" spans="1:14" ht="24">
      <c r="A204" s="110" t="str">
        <f t="shared" ca="1" si="94"/>
        <v>B</v>
      </c>
      <c r="B204" s="110">
        <f t="shared" ca="1" si="95"/>
        <v>6</v>
      </c>
      <c r="D204" s="19" t="str">
        <f t="shared" si="101"/>
        <v/>
      </c>
      <c r="E204" s="156" t="s">
        <v>50</v>
      </c>
      <c r="H204" t="str">
        <f t="shared" si="102"/>
        <v/>
      </c>
      <c r="J204" s="188">
        <f t="shared" si="103"/>
        <v>0</v>
      </c>
      <c r="L204" s="95">
        <v>1.66</v>
      </c>
      <c r="M204" s="88">
        <v>1.1000000000000001</v>
      </c>
      <c r="N204" s="88">
        <f>L204*M204</f>
        <v>1.8260000000000001</v>
      </c>
    </row>
    <row r="205" spans="1:14">
      <c r="A205" s="110" t="str">
        <f t="shared" ca="1" si="94"/>
        <v>B</v>
      </c>
      <c r="B205" s="110">
        <f t="shared" ca="1" si="95"/>
        <v>6</v>
      </c>
      <c r="D205" s="19" t="str">
        <f t="shared" si="101"/>
        <v/>
      </c>
      <c r="E205" s="158"/>
      <c r="H205" t="str">
        <f t="shared" si="102"/>
        <v/>
      </c>
      <c r="J205" s="188">
        <f t="shared" si="103"/>
        <v>0</v>
      </c>
    </row>
    <row r="206" spans="1:14">
      <c r="A206" s="110" t="str">
        <f t="shared" ca="1" si="94"/>
        <v>B</v>
      </c>
      <c r="B206" s="110">
        <f t="shared" ca="1" si="95"/>
        <v>6</v>
      </c>
      <c r="D206" s="19" t="str">
        <f t="shared" si="101"/>
        <v/>
      </c>
      <c r="E206" s="78"/>
      <c r="F206" s="74" t="s">
        <v>9</v>
      </c>
      <c r="G206" s="75">
        <v>2</v>
      </c>
      <c r="H206" s="76" t="str">
        <f t="shared" si="102"/>
        <v>a</v>
      </c>
      <c r="I206" s="192"/>
      <c r="J206" s="192">
        <f t="shared" si="103"/>
        <v>0</v>
      </c>
    </row>
    <row r="207" spans="1:14">
      <c r="A207" s="110" t="str">
        <f t="shared" ca="1" si="94"/>
        <v>B</v>
      </c>
      <c r="B207" s="110">
        <f t="shared" ca="1" si="95"/>
        <v>6</v>
      </c>
      <c r="D207" s="19" t="str">
        <f t="shared" si="101"/>
        <v/>
      </c>
      <c r="H207" t="str">
        <f>IF(G207&lt;&gt;"","a","")</f>
        <v/>
      </c>
      <c r="J207" s="188">
        <f t="shared" si="103"/>
        <v>0</v>
      </c>
    </row>
    <row r="208" spans="1:14">
      <c r="A208" s="110" t="str">
        <f t="shared" ca="1" si="94"/>
        <v>B</v>
      </c>
      <c r="B208" s="110">
        <f t="shared" ca="1" si="95"/>
        <v>6</v>
      </c>
      <c r="C208" s="25">
        <v>3</v>
      </c>
      <c r="D208" s="184" t="str">
        <f t="shared" ref="D208:D225" ca="1" si="104">IF(C208="","",A208&amp;"."&amp;B208&amp;"."&amp;C208&amp;".")</f>
        <v>B.6.3.</v>
      </c>
      <c r="E208" s="158" t="s">
        <v>772</v>
      </c>
      <c r="H208" t="str">
        <f t="shared" ref="H208:H211" si="105">IF(G208&lt;&gt;"","a","")</f>
        <v/>
      </c>
      <c r="J208" s="188">
        <f t="shared" si="103"/>
        <v>0</v>
      </c>
    </row>
    <row r="209" spans="1:17" ht="24">
      <c r="A209" s="110" t="str">
        <f t="shared" ca="1" si="94"/>
        <v>B</v>
      </c>
      <c r="B209" s="110">
        <f t="shared" ca="1" si="95"/>
        <v>6</v>
      </c>
      <c r="D209" s="19" t="str">
        <f t="shared" ref="D209:D210" si="106">IF(C209="","",A209&amp;"."&amp;B209&amp;"."&amp;C209&amp;".")</f>
        <v/>
      </c>
      <c r="E209" s="158" t="s">
        <v>773</v>
      </c>
      <c r="H209" s="4" t="str">
        <f t="shared" ref="H209:H210" si="107">IF(G209&lt;&gt;"","a","")</f>
        <v/>
      </c>
      <c r="J209" s="188">
        <f t="shared" ref="J209:J210" si="108">G209*I209</f>
        <v>0</v>
      </c>
    </row>
    <row r="210" spans="1:17" ht="48">
      <c r="A210" s="110" t="str">
        <f t="shared" ca="1" si="94"/>
        <v>B</v>
      </c>
      <c r="B210" s="110">
        <f t="shared" ca="1" si="95"/>
        <v>6</v>
      </c>
      <c r="D210" s="19" t="str">
        <f t="shared" si="106"/>
        <v/>
      </c>
      <c r="E210" s="158" t="s">
        <v>781</v>
      </c>
      <c r="H210" s="4" t="str">
        <f t="shared" si="107"/>
        <v/>
      </c>
      <c r="J210" s="188">
        <f t="shared" si="108"/>
        <v>0</v>
      </c>
    </row>
    <row r="211" spans="1:17" ht="24">
      <c r="A211" s="110" t="str">
        <f t="shared" ca="1" si="94"/>
        <v>B</v>
      </c>
      <c r="B211" s="110">
        <f t="shared" ca="1" si="95"/>
        <v>6</v>
      </c>
      <c r="D211" s="19" t="str">
        <f t="shared" si="104"/>
        <v/>
      </c>
      <c r="E211" s="158" t="s">
        <v>774</v>
      </c>
      <c r="H211" s="4" t="str">
        <f t="shared" si="105"/>
        <v/>
      </c>
      <c r="J211" s="188">
        <f t="shared" si="103"/>
        <v>0</v>
      </c>
    </row>
    <row r="212" spans="1:17" ht="24">
      <c r="A212" s="110" t="str">
        <f t="shared" ca="1" si="94"/>
        <v>B</v>
      </c>
      <c r="B212" s="110">
        <f t="shared" ca="1" si="95"/>
        <v>6</v>
      </c>
      <c r="D212" s="19" t="str">
        <f t="shared" si="104"/>
        <v/>
      </c>
      <c r="E212" s="158" t="s">
        <v>64</v>
      </c>
      <c r="H212" s="4" t="str">
        <f>IF(G212&lt;&gt;"","a","")</f>
        <v/>
      </c>
      <c r="J212" s="188">
        <f t="shared" si="103"/>
        <v>0</v>
      </c>
    </row>
    <row r="213" spans="1:17">
      <c r="A213" s="110" t="str">
        <f t="shared" ca="1" si="94"/>
        <v>B</v>
      </c>
      <c r="B213" s="110">
        <f t="shared" ca="1" si="95"/>
        <v>6</v>
      </c>
      <c r="D213" s="19" t="str">
        <f>IF(C213="","",A213&amp;"."&amp;B213&amp;"."&amp;C213&amp;".")</f>
        <v/>
      </c>
      <c r="E213" s="158" t="s">
        <v>63</v>
      </c>
      <c r="H213" s="4" t="str">
        <f>IF(G213&lt;&gt;"","a","")</f>
        <v/>
      </c>
      <c r="J213" s="188">
        <f>G213*I213</f>
        <v>0</v>
      </c>
    </row>
    <row r="214" spans="1:17">
      <c r="A214" s="110" t="str">
        <f t="shared" ca="1" si="94"/>
        <v>B</v>
      </c>
      <c r="B214" s="110">
        <f t="shared" ca="1" si="95"/>
        <v>6</v>
      </c>
      <c r="D214" s="19" t="str">
        <f t="shared" si="104"/>
        <v/>
      </c>
      <c r="E214" s="158"/>
      <c r="H214" t="str">
        <f t="shared" ref="H214" si="109">IF(G214&lt;&gt;"","a","")</f>
        <v/>
      </c>
      <c r="J214" s="188">
        <f t="shared" si="103"/>
        <v>0</v>
      </c>
    </row>
    <row r="215" spans="1:17" s="3" customFormat="1">
      <c r="A215" s="110" t="str">
        <f t="shared" ca="1" si="94"/>
        <v>B</v>
      </c>
      <c r="B215" s="110">
        <f t="shared" ca="1" si="95"/>
        <v>6</v>
      </c>
      <c r="C215" s="25"/>
      <c r="D215" s="19" t="str">
        <f t="shared" ref="D215:D224" si="110">IF(C215="","",A215&amp;"."&amp;B215&amp;"."&amp;C215&amp;".")</f>
        <v/>
      </c>
      <c r="E215" s="204" t="s">
        <v>770</v>
      </c>
      <c r="F215" s="74" t="s">
        <v>11</v>
      </c>
      <c r="G215" s="75">
        <v>10</v>
      </c>
      <c r="H215" s="76" t="str">
        <f t="shared" ref="H215:H224" si="111">IF(G215&lt;&gt;"","a","")</f>
        <v>a</v>
      </c>
      <c r="I215" s="192"/>
      <c r="J215" s="192">
        <f t="shared" ref="J215:J224" si="112">G215*I215</f>
        <v>0</v>
      </c>
      <c r="K215" s="66"/>
      <c r="L215" s="95"/>
      <c r="M215" s="202"/>
      <c r="N215" s="202"/>
      <c r="O215" s="202"/>
      <c r="P215" s="202"/>
      <c r="Q215" s="95"/>
    </row>
    <row r="216" spans="1:17" s="3" customFormat="1">
      <c r="A216" s="110" t="str">
        <f t="shared" ca="1" si="94"/>
        <v>B</v>
      </c>
      <c r="B216" s="110">
        <f t="shared" ca="1" si="95"/>
        <v>6</v>
      </c>
      <c r="C216" s="25"/>
      <c r="D216" s="19" t="str">
        <f t="shared" si="110"/>
        <v/>
      </c>
      <c r="E216" s="204" t="s">
        <v>771</v>
      </c>
      <c r="F216" s="74" t="s">
        <v>11</v>
      </c>
      <c r="G216" s="75">
        <v>5</v>
      </c>
      <c r="H216" s="76" t="str">
        <f t="shared" si="111"/>
        <v>a</v>
      </c>
      <c r="I216" s="192"/>
      <c r="J216" s="192">
        <f t="shared" si="112"/>
        <v>0</v>
      </c>
      <c r="K216" s="66"/>
      <c r="L216" s="95"/>
      <c r="M216" s="202"/>
      <c r="N216" s="202"/>
      <c r="O216" s="202"/>
      <c r="P216" s="202"/>
      <c r="Q216" s="95"/>
    </row>
    <row r="217" spans="1:17" s="3" customFormat="1">
      <c r="A217" s="110" t="str">
        <f t="shared" ca="1" si="94"/>
        <v>B</v>
      </c>
      <c r="B217" s="110">
        <f t="shared" ca="1" si="95"/>
        <v>6</v>
      </c>
      <c r="C217" s="25"/>
      <c r="D217" s="19" t="str">
        <f t="shared" si="110"/>
        <v/>
      </c>
      <c r="E217" s="204" t="s">
        <v>775</v>
      </c>
      <c r="F217" s="84" t="s">
        <v>27</v>
      </c>
      <c r="G217" s="75">
        <v>10</v>
      </c>
      <c r="H217" s="76" t="str">
        <f t="shared" si="111"/>
        <v>a</v>
      </c>
      <c r="I217" s="192"/>
      <c r="J217" s="192">
        <f t="shared" si="112"/>
        <v>0</v>
      </c>
      <c r="K217" s="66"/>
      <c r="L217" s="95"/>
      <c r="M217" s="202"/>
      <c r="N217" s="202"/>
      <c r="O217" s="202"/>
      <c r="P217" s="202"/>
      <c r="Q217" s="95"/>
    </row>
    <row r="218" spans="1:17" s="3" customFormat="1">
      <c r="A218" s="110" t="str">
        <f t="shared" ca="1" si="94"/>
        <v>B</v>
      </c>
      <c r="B218" s="110">
        <f t="shared" ca="1" si="95"/>
        <v>6</v>
      </c>
      <c r="C218" s="25"/>
      <c r="D218" s="19" t="str">
        <f t="shared" si="110"/>
        <v/>
      </c>
      <c r="E218" s="204" t="s">
        <v>776</v>
      </c>
      <c r="F218" s="84" t="s">
        <v>27</v>
      </c>
      <c r="G218" s="75">
        <v>5</v>
      </c>
      <c r="H218" s="76" t="str">
        <f t="shared" si="111"/>
        <v>a</v>
      </c>
      <c r="I218" s="192"/>
      <c r="J218" s="192">
        <f t="shared" si="112"/>
        <v>0</v>
      </c>
      <c r="K218" s="66"/>
      <c r="L218" s="95"/>
      <c r="M218" s="202"/>
      <c r="N218" s="202"/>
      <c r="O218" s="202"/>
      <c r="P218" s="202"/>
      <c r="Q218" s="95"/>
    </row>
    <row r="219" spans="1:17" s="3" customFormat="1">
      <c r="A219" s="110" t="str">
        <f t="shared" ca="1" si="94"/>
        <v>B</v>
      </c>
      <c r="B219" s="110">
        <f t="shared" ca="1" si="95"/>
        <v>6</v>
      </c>
      <c r="C219" s="25"/>
      <c r="D219" s="19" t="str">
        <f t="shared" si="110"/>
        <v/>
      </c>
      <c r="E219" s="204" t="s">
        <v>777</v>
      </c>
      <c r="F219" s="84" t="s">
        <v>27</v>
      </c>
      <c r="G219" s="75">
        <v>2</v>
      </c>
      <c r="H219" s="76" t="str">
        <f t="shared" si="111"/>
        <v>a</v>
      </c>
      <c r="I219" s="192"/>
      <c r="J219" s="192">
        <f t="shared" si="112"/>
        <v>0</v>
      </c>
      <c r="K219" s="66"/>
      <c r="L219" s="95"/>
      <c r="M219" s="202"/>
      <c r="N219" s="202"/>
      <c r="O219" s="202"/>
      <c r="P219" s="202"/>
      <c r="Q219" s="95"/>
    </row>
    <row r="220" spans="1:17" s="3" customFormat="1">
      <c r="A220" s="110" t="str">
        <f t="shared" ca="1" si="94"/>
        <v>B</v>
      </c>
      <c r="B220" s="110">
        <f t="shared" ca="1" si="95"/>
        <v>6</v>
      </c>
      <c r="C220" s="25"/>
      <c r="D220" s="19" t="str">
        <f t="shared" si="110"/>
        <v/>
      </c>
      <c r="E220" s="204" t="s">
        <v>778</v>
      </c>
      <c r="F220" s="84" t="s">
        <v>27</v>
      </c>
      <c r="G220" s="75">
        <v>10</v>
      </c>
      <c r="H220" s="76" t="str">
        <f t="shared" si="111"/>
        <v>a</v>
      </c>
      <c r="I220" s="192"/>
      <c r="J220" s="192">
        <f t="shared" si="112"/>
        <v>0</v>
      </c>
      <c r="K220" s="66"/>
      <c r="L220" s="95"/>
      <c r="M220" s="202"/>
      <c r="N220" s="202"/>
      <c r="O220" s="202"/>
      <c r="P220" s="202"/>
      <c r="Q220" s="95"/>
    </row>
    <row r="221" spans="1:17" s="3" customFormat="1">
      <c r="A221" s="110" t="str">
        <f t="shared" ca="1" si="94"/>
        <v>B</v>
      </c>
      <c r="B221" s="110">
        <f t="shared" ca="1" si="95"/>
        <v>6</v>
      </c>
      <c r="C221" s="25"/>
      <c r="D221" s="19" t="str">
        <f t="shared" si="110"/>
        <v/>
      </c>
      <c r="E221" s="204" t="s">
        <v>779</v>
      </c>
      <c r="F221" s="84" t="s">
        <v>9</v>
      </c>
      <c r="G221" s="75">
        <v>2</v>
      </c>
      <c r="H221" s="76" t="str">
        <f t="shared" si="111"/>
        <v>a</v>
      </c>
      <c r="I221" s="192"/>
      <c r="J221" s="192">
        <f t="shared" si="112"/>
        <v>0</v>
      </c>
      <c r="K221" s="66"/>
      <c r="L221" s="95"/>
      <c r="M221" s="202"/>
      <c r="N221" s="202"/>
      <c r="O221" s="202"/>
      <c r="P221" s="202"/>
      <c r="Q221" s="95"/>
    </row>
    <row r="222" spans="1:17" s="3" customFormat="1">
      <c r="A222" s="110" t="str">
        <f t="shared" ca="1" si="94"/>
        <v>B</v>
      </c>
      <c r="B222" s="110">
        <f t="shared" ca="1" si="95"/>
        <v>6</v>
      </c>
      <c r="C222" s="25"/>
      <c r="D222" s="19" t="str">
        <f t="shared" si="110"/>
        <v/>
      </c>
      <c r="E222" s="204" t="s">
        <v>1121</v>
      </c>
      <c r="F222" s="84" t="s">
        <v>9</v>
      </c>
      <c r="G222" s="75">
        <v>5</v>
      </c>
      <c r="H222" s="76" t="str">
        <f t="shared" si="111"/>
        <v>a</v>
      </c>
      <c r="I222" s="192"/>
      <c r="J222" s="192">
        <f t="shared" si="112"/>
        <v>0</v>
      </c>
      <c r="K222" s="66"/>
      <c r="L222" s="95"/>
      <c r="M222" s="202"/>
      <c r="N222" s="202"/>
      <c r="O222" s="202"/>
      <c r="P222" s="202"/>
      <c r="Q222" s="95"/>
    </row>
    <row r="223" spans="1:17" s="3" customFormat="1">
      <c r="A223" s="110" t="str">
        <f t="shared" ca="1" si="94"/>
        <v>B</v>
      </c>
      <c r="B223" s="110">
        <f t="shared" ca="1" si="95"/>
        <v>6</v>
      </c>
      <c r="C223" s="25"/>
      <c r="D223" s="19" t="str">
        <f t="shared" si="110"/>
        <v/>
      </c>
      <c r="E223" s="204" t="s">
        <v>65</v>
      </c>
      <c r="F223" s="74" t="s">
        <v>67</v>
      </c>
      <c r="G223" s="75">
        <v>10</v>
      </c>
      <c r="H223" s="76" t="str">
        <f t="shared" si="111"/>
        <v>a</v>
      </c>
      <c r="I223" s="192"/>
      <c r="J223" s="192">
        <f t="shared" si="112"/>
        <v>0</v>
      </c>
      <c r="K223" s="66"/>
      <c r="L223" s="95"/>
      <c r="M223" s="202"/>
      <c r="N223" s="202"/>
      <c r="O223" s="202"/>
      <c r="P223" s="202"/>
      <c r="Q223" s="95"/>
    </row>
    <row r="224" spans="1:17" s="3" customFormat="1">
      <c r="A224" s="110" t="str">
        <f t="shared" ca="1" si="94"/>
        <v>B</v>
      </c>
      <c r="B224" s="110">
        <f t="shared" ca="1" si="95"/>
        <v>6</v>
      </c>
      <c r="C224" s="25"/>
      <c r="D224" s="19" t="str">
        <f t="shared" si="110"/>
        <v/>
      </c>
      <c r="E224" s="204" t="s">
        <v>66</v>
      </c>
      <c r="F224" s="74" t="s">
        <v>67</v>
      </c>
      <c r="G224" s="75">
        <f>G223</f>
        <v>10</v>
      </c>
      <c r="H224" s="76" t="str">
        <f t="shared" si="111"/>
        <v>a</v>
      </c>
      <c r="I224" s="192"/>
      <c r="J224" s="192">
        <f t="shared" si="112"/>
        <v>0</v>
      </c>
      <c r="K224" s="66"/>
      <c r="L224" s="95"/>
      <c r="M224" s="202"/>
      <c r="N224" s="202"/>
      <c r="O224" s="202"/>
      <c r="P224" s="202"/>
      <c r="Q224" s="95"/>
    </row>
    <row r="225" spans="1:17">
      <c r="A225" s="110" t="str">
        <f t="shared" ca="1" si="94"/>
        <v>B</v>
      </c>
      <c r="B225" s="110">
        <f t="shared" ca="1" si="95"/>
        <v>6</v>
      </c>
      <c r="D225" s="19" t="str">
        <f t="shared" si="104"/>
        <v/>
      </c>
      <c r="H225" t="str">
        <f>IF(G225&lt;&gt;"","a","")</f>
        <v/>
      </c>
      <c r="J225" s="188">
        <f t="shared" si="103"/>
        <v>0</v>
      </c>
    </row>
    <row r="226" spans="1:17" ht="12.75" thickBot="1">
      <c r="A226" s="110" t="str">
        <f t="shared" ref="A226:A450" ca="1" si="113">INDIRECT("A" &amp; ROW() - 1)</f>
        <v>B</v>
      </c>
      <c r="B226" s="110">
        <f t="shared" ref="B226:B450" ca="1" si="114">INDIRECT("B" &amp; ROW() - 1)</f>
        <v>6</v>
      </c>
      <c r="D226" s="19" t="str">
        <f t="shared" ref="D226:D228" si="115">IF(C226="","",A226&amp;"."&amp;B226&amp;"."&amp;C226&amp;".")</f>
        <v/>
      </c>
      <c r="H226" t="str">
        <f t="shared" ref="H226:H434" si="116">IF(G226&lt;&gt;"","a","")</f>
        <v/>
      </c>
      <c r="J226" s="188">
        <f>G226*I226</f>
        <v>0</v>
      </c>
    </row>
    <row r="227" spans="1:17" ht="12.75" thickBot="1">
      <c r="A227" s="110" t="str">
        <f t="shared" ca="1" si="113"/>
        <v>B</v>
      </c>
      <c r="B227" s="110">
        <f t="shared" ca="1" si="114"/>
        <v>6</v>
      </c>
      <c r="D227" s="19" t="str">
        <f t="shared" si="115"/>
        <v/>
      </c>
      <c r="E227" s="35" t="str">
        <f ca="1">E191&amp;" UKUPNO"</f>
        <v>ZAVRŠNI ZIDARSKI RADOVI UKUPNO</v>
      </c>
      <c r="F227" s="14"/>
      <c r="G227" s="10"/>
      <c r="H227" s="10" t="str">
        <f t="shared" si="116"/>
        <v/>
      </c>
      <c r="I227" s="193"/>
      <c r="J227" s="193">
        <f>SUM(J193:J226)</f>
        <v>0</v>
      </c>
    </row>
    <row r="228" spans="1:17" ht="12.75" thickBot="1">
      <c r="A228" s="110" t="str">
        <f t="shared" ca="1" si="113"/>
        <v>B</v>
      </c>
      <c r="B228" s="110">
        <f t="shared" ca="1" si="114"/>
        <v>6</v>
      </c>
      <c r="D228" s="19" t="str">
        <f t="shared" si="115"/>
        <v/>
      </c>
      <c r="H228" t="str">
        <f t="shared" si="116"/>
        <v/>
      </c>
      <c r="J228" s="188">
        <f>G228*I228</f>
        <v>0</v>
      </c>
    </row>
    <row r="229" spans="1:17" s="6" customFormat="1" ht="12.75" thickBot="1">
      <c r="A229" s="110" t="str">
        <f t="shared" ca="1" si="113"/>
        <v>B</v>
      </c>
      <c r="B229" s="110">
        <v>7</v>
      </c>
      <c r="C229" s="25"/>
      <c r="D229" s="23" t="str">
        <f ca="1">A229&amp;"."&amp;B229&amp;"."</f>
        <v>B.7.</v>
      </c>
      <c r="E229" s="33" t="str">
        <f ca="1">VLOOKUP(D229,_RADOVI_SPECIFIKACIJA!$B$4:$C$28,2,FALSE)</f>
        <v>SUHOMONTAŽNI RADOVI</v>
      </c>
      <c r="F229" s="13"/>
      <c r="G229" s="29"/>
      <c r="H229" s="9" t="str">
        <f t="shared" ref="H229:H254" si="117">IF(G229&lt;&gt;"","a","")</f>
        <v/>
      </c>
      <c r="I229" s="190"/>
      <c r="J229" s="190"/>
      <c r="K229" s="68"/>
      <c r="L229" s="26"/>
      <c r="M229" s="26"/>
      <c r="N229" s="26"/>
      <c r="O229" s="26"/>
      <c r="P229" s="26"/>
      <c r="Q229" s="26"/>
    </row>
    <row r="230" spans="1:17">
      <c r="A230" s="110" t="str">
        <f t="shared" ca="1" si="113"/>
        <v>B</v>
      </c>
      <c r="B230" s="110">
        <f t="shared" ca="1" si="114"/>
        <v>7</v>
      </c>
      <c r="D230" s="19" t="str">
        <f t="shared" ref="D230:D281" si="118">IF(C230="","",A230&amp;"."&amp;B230&amp;"."&amp;C230&amp;".")</f>
        <v/>
      </c>
      <c r="H230" t="str">
        <f t="shared" si="117"/>
        <v/>
      </c>
    </row>
    <row r="231" spans="1:17">
      <c r="A231" s="110" t="str">
        <f t="shared" ca="1" si="113"/>
        <v>B</v>
      </c>
      <c r="B231" s="110">
        <f t="shared" ca="1" si="114"/>
        <v>7</v>
      </c>
      <c r="D231" s="19" t="str">
        <f t="shared" si="118"/>
        <v/>
      </c>
      <c r="H231" t="str">
        <f t="shared" si="117"/>
        <v/>
      </c>
    </row>
    <row r="232" spans="1:17">
      <c r="A232" s="110" t="str">
        <f t="shared" ca="1" si="113"/>
        <v>B</v>
      </c>
      <c r="B232" s="110">
        <f t="shared" ca="1" si="114"/>
        <v>7</v>
      </c>
      <c r="D232" s="19" t="str">
        <f t="shared" si="118"/>
        <v/>
      </c>
      <c r="H232" t="str">
        <f t="shared" si="117"/>
        <v/>
      </c>
    </row>
    <row r="233" spans="1:17" ht="72">
      <c r="A233" s="110" t="str">
        <f t="shared" ca="1" si="113"/>
        <v>B</v>
      </c>
      <c r="B233" s="110">
        <f t="shared" ca="1" si="114"/>
        <v>7</v>
      </c>
      <c r="C233" s="25">
        <v>1</v>
      </c>
      <c r="D233" s="184" t="str">
        <f t="shared" ca="1" si="118"/>
        <v>B.7.1.</v>
      </c>
      <c r="E233" s="63" t="s">
        <v>35</v>
      </c>
      <c r="H233" t="str">
        <f t="shared" si="117"/>
        <v/>
      </c>
      <c r="J233" s="188">
        <f t="shared" ref="J233:J254" si="119">G233*I233</f>
        <v>0</v>
      </c>
    </row>
    <row r="234" spans="1:17" ht="24">
      <c r="A234" s="110" t="str">
        <f t="shared" ca="1" si="113"/>
        <v>B</v>
      </c>
      <c r="B234" s="110">
        <f t="shared" ca="1" si="114"/>
        <v>7</v>
      </c>
      <c r="D234" s="19" t="str">
        <f t="shared" si="118"/>
        <v/>
      </c>
      <c r="E234" s="63" t="s">
        <v>31</v>
      </c>
      <c r="H234" t="str">
        <f t="shared" si="117"/>
        <v/>
      </c>
      <c r="J234" s="188">
        <f t="shared" si="119"/>
        <v>0</v>
      </c>
    </row>
    <row r="235" spans="1:17" ht="24">
      <c r="A235" s="110" t="str">
        <f t="shared" ca="1" si="113"/>
        <v>B</v>
      </c>
      <c r="B235" s="110">
        <f t="shared" ca="1" si="114"/>
        <v>7</v>
      </c>
      <c r="D235" s="19" t="str">
        <f t="shared" si="118"/>
        <v/>
      </c>
      <c r="E235" s="158" t="s">
        <v>4</v>
      </c>
      <c r="H235" t="str">
        <f t="shared" si="117"/>
        <v/>
      </c>
      <c r="J235" s="188">
        <f t="shared" si="119"/>
        <v>0</v>
      </c>
    </row>
    <row r="236" spans="1:17" ht="36">
      <c r="A236" s="110" t="str">
        <f t="shared" ca="1" si="113"/>
        <v>B</v>
      </c>
      <c r="B236" s="110">
        <f t="shared" ca="1" si="114"/>
        <v>7</v>
      </c>
      <c r="D236" s="19" t="str">
        <f t="shared" si="118"/>
        <v/>
      </c>
      <c r="E236" s="63" t="s">
        <v>0</v>
      </c>
      <c r="H236" t="str">
        <f t="shared" si="117"/>
        <v/>
      </c>
      <c r="J236" s="188">
        <f t="shared" si="119"/>
        <v>0</v>
      </c>
    </row>
    <row r="237" spans="1:17" ht="24">
      <c r="A237" s="110" t="str">
        <f t="shared" ca="1" si="113"/>
        <v>B</v>
      </c>
      <c r="B237" s="110">
        <f t="shared" ca="1" si="114"/>
        <v>7</v>
      </c>
      <c r="D237" s="19" t="str">
        <f t="shared" si="118"/>
        <v/>
      </c>
      <c r="E237" s="63" t="s">
        <v>5</v>
      </c>
      <c r="H237" t="str">
        <f t="shared" si="117"/>
        <v/>
      </c>
      <c r="J237" s="188">
        <f t="shared" si="119"/>
        <v>0</v>
      </c>
    </row>
    <row r="238" spans="1:17" ht="24">
      <c r="A238" s="110" t="str">
        <f t="shared" ca="1" si="113"/>
        <v>B</v>
      </c>
      <c r="B238" s="110">
        <f t="shared" ca="1" si="114"/>
        <v>7</v>
      </c>
      <c r="D238" s="19" t="str">
        <f t="shared" si="118"/>
        <v/>
      </c>
      <c r="E238" s="63" t="s">
        <v>2</v>
      </c>
      <c r="H238" t="str">
        <f t="shared" si="117"/>
        <v/>
      </c>
      <c r="J238" s="188">
        <f t="shared" si="119"/>
        <v>0</v>
      </c>
      <c r="L238" s="95">
        <v>4.54</v>
      </c>
      <c r="M238" s="88">
        <v>1.1000000000000001</v>
      </c>
      <c r="N238" s="88">
        <f>L238*M238</f>
        <v>4.9940000000000007</v>
      </c>
    </row>
    <row r="239" spans="1:17">
      <c r="A239" s="110" t="str">
        <f t="shared" ca="1" si="113"/>
        <v>B</v>
      </c>
      <c r="B239" s="110">
        <f t="shared" ca="1" si="114"/>
        <v>7</v>
      </c>
      <c r="D239" s="19" t="str">
        <f t="shared" si="118"/>
        <v/>
      </c>
      <c r="H239" t="str">
        <f t="shared" si="117"/>
        <v/>
      </c>
      <c r="J239" s="188">
        <f t="shared" si="119"/>
        <v>0</v>
      </c>
    </row>
    <row r="240" spans="1:17">
      <c r="A240" s="110" t="str">
        <f t="shared" ca="1" si="113"/>
        <v>B</v>
      </c>
      <c r="B240" s="110">
        <f t="shared" ca="1" si="114"/>
        <v>7</v>
      </c>
      <c r="D240" s="19" t="str">
        <f t="shared" si="118"/>
        <v/>
      </c>
      <c r="E240" s="78" t="s">
        <v>52</v>
      </c>
      <c r="F240" s="74" t="s">
        <v>9</v>
      </c>
      <c r="G240" s="75">
        <v>5</v>
      </c>
      <c r="H240" s="76" t="str">
        <f t="shared" si="117"/>
        <v>a</v>
      </c>
      <c r="I240" s="192"/>
      <c r="J240" s="192">
        <f t="shared" si="119"/>
        <v>0</v>
      </c>
    </row>
    <row r="241" spans="1:14">
      <c r="A241" s="110" t="str">
        <f t="shared" ca="1" si="113"/>
        <v>B</v>
      </c>
      <c r="B241" s="110">
        <f t="shared" ca="1" si="114"/>
        <v>7</v>
      </c>
      <c r="D241" s="19" t="str">
        <f t="shared" si="118"/>
        <v/>
      </c>
      <c r="H241" t="str">
        <f t="shared" si="117"/>
        <v/>
      </c>
      <c r="J241" s="188">
        <f t="shared" si="119"/>
        <v>0</v>
      </c>
    </row>
    <row r="242" spans="1:14" ht="84">
      <c r="A242" s="110" t="str">
        <f t="shared" ca="1" si="113"/>
        <v>B</v>
      </c>
      <c r="B242" s="110">
        <f t="shared" ca="1" si="114"/>
        <v>7</v>
      </c>
      <c r="C242" s="25">
        <v>2</v>
      </c>
      <c r="D242" s="184" t="str">
        <f t="shared" ca="1" si="118"/>
        <v>B.7.2.</v>
      </c>
      <c r="E242" s="63" t="s">
        <v>53</v>
      </c>
      <c r="H242" t="str">
        <f t="shared" si="117"/>
        <v/>
      </c>
      <c r="J242" s="188">
        <f t="shared" si="119"/>
        <v>0</v>
      </c>
    </row>
    <row r="243" spans="1:14" ht="24">
      <c r="A243" s="110" t="str">
        <f t="shared" ca="1" si="113"/>
        <v>B</v>
      </c>
      <c r="B243" s="110">
        <f t="shared" ca="1" si="114"/>
        <v>7</v>
      </c>
      <c r="D243" s="19" t="str">
        <f t="shared" si="118"/>
        <v/>
      </c>
      <c r="E243" s="63" t="s">
        <v>31</v>
      </c>
      <c r="H243" t="str">
        <f t="shared" si="117"/>
        <v/>
      </c>
      <c r="J243" s="188">
        <f t="shared" si="119"/>
        <v>0</v>
      </c>
    </row>
    <row r="244" spans="1:14" ht="36">
      <c r="A244" s="110" t="str">
        <f t="shared" ca="1" si="113"/>
        <v>B</v>
      </c>
      <c r="B244" s="110">
        <f t="shared" ca="1" si="114"/>
        <v>7</v>
      </c>
      <c r="D244" s="19" t="str">
        <f t="shared" si="118"/>
        <v/>
      </c>
      <c r="E244" s="63" t="s">
        <v>0</v>
      </c>
      <c r="H244" t="str">
        <f t="shared" si="117"/>
        <v/>
      </c>
      <c r="J244" s="188">
        <f t="shared" si="119"/>
        <v>0</v>
      </c>
    </row>
    <row r="245" spans="1:14" ht="24">
      <c r="A245" s="110" t="str">
        <f t="shared" ca="1" si="113"/>
        <v>B</v>
      </c>
      <c r="B245" s="110">
        <f t="shared" ca="1" si="114"/>
        <v>7</v>
      </c>
      <c r="D245" s="19" t="str">
        <f t="shared" si="118"/>
        <v/>
      </c>
      <c r="E245" s="63" t="s">
        <v>5</v>
      </c>
      <c r="H245" t="str">
        <f t="shared" si="117"/>
        <v/>
      </c>
      <c r="J245" s="188">
        <f t="shared" si="119"/>
        <v>0</v>
      </c>
    </row>
    <row r="246" spans="1:14" ht="24">
      <c r="A246" s="110" t="str">
        <f t="shared" ca="1" si="113"/>
        <v>B</v>
      </c>
      <c r="B246" s="110">
        <f t="shared" ca="1" si="114"/>
        <v>7</v>
      </c>
      <c r="D246" s="19" t="str">
        <f t="shared" si="118"/>
        <v/>
      </c>
      <c r="E246" s="63" t="s">
        <v>2</v>
      </c>
      <c r="H246" t="str">
        <f t="shared" si="117"/>
        <v/>
      </c>
      <c r="J246" s="188">
        <f t="shared" si="119"/>
        <v>0</v>
      </c>
      <c r="L246" s="95">
        <f>11.28+1.52</f>
        <v>12.799999999999999</v>
      </c>
      <c r="M246" s="88">
        <v>1.1000000000000001</v>
      </c>
      <c r="N246" s="88">
        <f>L246*M246</f>
        <v>14.08</v>
      </c>
    </row>
    <row r="247" spans="1:14">
      <c r="A247" s="110" t="str">
        <f t="shared" ca="1" si="113"/>
        <v>B</v>
      </c>
      <c r="B247" s="110">
        <f t="shared" ca="1" si="114"/>
        <v>7</v>
      </c>
      <c r="D247" s="19" t="str">
        <f t="shared" si="118"/>
        <v/>
      </c>
      <c r="H247" t="str">
        <f t="shared" si="117"/>
        <v/>
      </c>
      <c r="J247" s="188">
        <f t="shared" si="119"/>
        <v>0</v>
      </c>
    </row>
    <row r="248" spans="1:14">
      <c r="A248" s="110" t="str">
        <f t="shared" ca="1" si="113"/>
        <v>B</v>
      </c>
      <c r="B248" s="110">
        <f t="shared" ca="1" si="114"/>
        <v>7</v>
      </c>
      <c r="D248" s="19" t="str">
        <f t="shared" si="118"/>
        <v/>
      </c>
      <c r="E248" s="78" t="s">
        <v>54</v>
      </c>
      <c r="F248" s="74" t="s">
        <v>9</v>
      </c>
      <c r="G248" s="75">
        <v>14</v>
      </c>
      <c r="H248" s="76" t="str">
        <f t="shared" si="117"/>
        <v>a</v>
      </c>
      <c r="I248" s="192"/>
      <c r="J248" s="192">
        <f t="shared" si="119"/>
        <v>0</v>
      </c>
    </row>
    <row r="249" spans="1:14">
      <c r="A249" s="110" t="str">
        <f t="shared" ca="1" si="113"/>
        <v>B</v>
      </c>
      <c r="B249" s="110">
        <f t="shared" ca="1" si="114"/>
        <v>7</v>
      </c>
      <c r="D249" s="19" t="str">
        <f t="shared" si="118"/>
        <v/>
      </c>
      <c r="H249" t="str">
        <f t="shared" si="117"/>
        <v/>
      </c>
      <c r="J249" s="188">
        <f t="shared" si="119"/>
        <v>0</v>
      </c>
    </row>
    <row r="250" spans="1:14" ht="36">
      <c r="A250" s="110" t="str">
        <f t="shared" ca="1" si="113"/>
        <v>B</v>
      </c>
      <c r="B250" s="110">
        <f t="shared" ca="1" si="114"/>
        <v>7</v>
      </c>
      <c r="C250" s="25">
        <v>3</v>
      </c>
      <c r="D250" s="184" t="str">
        <f t="shared" ca="1" si="118"/>
        <v>B.7.3.</v>
      </c>
      <c r="E250" s="15" t="s">
        <v>782</v>
      </c>
      <c r="H250" t="str">
        <f t="shared" si="117"/>
        <v/>
      </c>
      <c r="J250" s="188">
        <f t="shared" si="119"/>
        <v>0</v>
      </c>
    </row>
    <row r="251" spans="1:14" ht="24">
      <c r="A251" s="110" t="str">
        <f t="shared" ca="1" si="113"/>
        <v>B</v>
      </c>
      <c r="B251" s="110">
        <f t="shared" ca="1" si="114"/>
        <v>7</v>
      </c>
      <c r="D251" s="19" t="str">
        <f t="shared" si="118"/>
        <v/>
      </c>
      <c r="E251" s="15" t="s">
        <v>31</v>
      </c>
      <c r="H251" t="str">
        <f t="shared" si="117"/>
        <v/>
      </c>
      <c r="J251" s="188">
        <f t="shared" si="119"/>
        <v>0</v>
      </c>
    </row>
    <row r="252" spans="1:14" ht="35.450000000000003" customHeight="1">
      <c r="A252" s="110" t="str">
        <f t="shared" ca="1" si="113"/>
        <v>B</v>
      </c>
      <c r="B252" s="110">
        <f t="shared" ca="1" si="114"/>
        <v>7</v>
      </c>
      <c r="D252" s="19" t="str">
        <f t="shared" si="118"/>
        <v/>
      </c>
      <c r="E252" s="15" t="s">
        <v>0</v>
      </c>
      <c r="H252" t="str">
        <f t="shared" si="117"/>
        <v/>
      </c>
      <c r="J252" s="188">
        <f t="shared" si="119"/>
        <v>0</v>
      </c>
    </row>
    <row r="253" spans="1:14" ht="24">
      <c r="A253" s="110" t="str">
        <f t="shared" ca="1" si="113"/>
        <v>B</v>
      </c>
      <c r="B253" s="110">
        <f t="shared" ca="1" si="114"/>
        <v>7</v>
      </c>
      <c r="D253" s="19" t="str">
        <f t="shared" si="118"/>
        <v/>
      </c>
      <c r="E253" s="15" t="s">
        <v>5</v>
      </c>
      <c r="H253" t="str">
        <f t="shared" si="117"/>
        <v/>
      </c>
      <c r="J253" s="188">
        <f t="shared" si="119"/>
        <v>0</v>
      </c>
    </row>
    <row r="254" spans="1:14" ht="48">
      <c r="A254" s="110" t="str">
        <f t="shared" ca="1" si="113"/>
        <v>B</v>
      </c>
      <c r="B254" s="110">
        <f t="shared" ca="1" si="114"/>
        <v>7</v>
      </c>
      <c r="D254" s="19" t="str">
        <f t="shared" si="118"/>
        <v/>
      </c>
      <c r="E254" s="15" t="s">
        <v>763</v>
      </c>
      <c r="H254" t="str">
        <f t="shared" si="117"/>
        <v/>
      </c>
      <c r="J254" s="188">
        <f t="shared" si="119"/>
        <v>0</v>
      </c>
      <c r="L254" s="95">
        <f>0.3*3.4*15</f>
        <v>15.3</v>
      </c>
      <c r="M254" s="88">
        <v>1.1000000000000001</v>
      </c>
      <c r="N254" s="88">
        <f>L254*M254</f>
        <v>16.830000000000002</v>
      </c>
    </row>
    <row r="255" spans="1:14">
      <c r="A255" s="110" t="str">
        <f t="shared" ca="1" si="113"/>
        <v>B</v>
      </c>
      <c r="B255" s="110">
        <f t="shared" ca="1" si="114"/>
        <v>7</v>
      </c>
      <c r="D255" s="19" t="str">
        <f t="shared" si="118"/>
        <v/>
      </c>
      <c r="H255" t="str">
        <f>IF(G255&lt;&gt;"","a","")</f>
        <v/>
      </c>
      <c r="J255" s="188">
        <f>G255*I255</f>
        <v>0</v>
      </c>
    </row>
    <row r="256" spans="1:14">
      <c r="A256" s="110" t="str">
        <f t="shared" ca="1" si="113"/>
        <v>B</v>
      </c>
      <c r="B256" s="110">
        <f t="shared" ca="1" si="114"/>
        <v>7</v>
      </c>
      <c r="D256" s="19" t="str">
        <f t="shared" si="118"/>
        <v/>
      </c>
      <c r="E256" s="204"/>
      <c r="F256" s="74" t="s">
        <v>9</v>
      </c>
      <c r="G256" s="75">
        <v>20</v>
      </c>
      <c r="H256" s="76" t="str">
        <f t="shared" ref="H256:H263" si="120">IF(G256&lt;&gt;"","a","")</f>
        <v>a</v>
      </c>
      <c r="I256" s="191"/>
      <c r="J256" s="192">
        <f t="shared" ref="J256:J263" si="121">G256*I256</f>
        <v>0</v>
      </c>
    </row>
    <row r="257" spans="1:14">
      <c r="A257" s="110" t="str">
        <f t="shared" ca="1" si="113"/>
        <v>B</v>
      </c>
      <c r="B257" s="110">
        <f t="shared" ca="1" si="114"/>
        <v>7</v>
      </c>
      <c r="D257" s="19" t="str">
        <f t="shared" si="118"/>
        <v/>
      </c>
      <c r="H257" t="str">
        <f t="shared" si="120"/>
        <v/>
      </c>
      <c r="J257" s="188">
        <f t="shared" si="121"/>
        <v>0</v>
      </c>
    </row>
    <row r="258" spans="1:14" ht="60">
      <c r="A258" s="110" t="str">
        <f t="shared" ca="1" si="113"/>
        <v>B</v>
      </c>
      <c r="B258" s="110">
        <f t="shared" ca="1" si="114"/>
        <v>7</v>
      </c>
      <c r="C258" s="25">
        <v>4</v>
      </c>
      <c r="D258" s="184" t="str">
        <f t="shared" ca="1" si="118"/>
        <v>B.7.4.</v>
      </c>
      <c r="E258" s="15" t="s">
        <v>55</v>
      </c>
      <c r="H258" t="str">
        <f t="shared" si="120"/>
        <v/>
      </c>
      <c r="J258" s="188">
        <f t="shared" si="121"/>
        <v>0</v>
      </c>
    </row>
    <row r="259" spans="1:14" ht="24">
      <c r="A259" s="110" t="str">
        <f t="shared" ca="1" si="113"/>
        <v>B</v>
      </c>
      <c r="B259" s="110">
        <f t="shared" ca="1" si="114"/>
        <v>7</v>
      </c>
      <c r="D259" s="19" t="str">
        <f t="shared" si="118"/>
        <v/>
      </c>
      <c r="E259" s="15" t="s">
        <v>762</v>
      </c>
      <c r="H259" t="str">
        <f t="shared" si="120"/>
        <v/>
      </c>
      <c r="J259" s="188">
        <f t="shared" si="121"/>
        <v>0</v>
      </c>
    </row>
    <row r="260" spans="1:14" ht="24">
      <c r="A260" s="110" t="str">
        <f t="shared" ca="1" si="113"/>
        <v>B</v>
      </c>
      <c r="B260" s="110">
        <f t="shared" ca="1" si="114"/>
        <v>7</v>
      </c>
      <c r="D260" s="19" t="str">
        <f t="shared" si="118"/>
        <v/>
      </c>
      <c r="E260" s="15" t="s">
        <v>31</v>
      </c>
      <c r="H260" t="str">
        <f t="shared" si="120"/>
        <v/>
      </c>
      <c r="J260" s="188">
        <f t="shared" si="121"/>
        <v>0</v>
      </c>
    </row>
    <row r="261" spans="1:14" ht="36">
      <c r="A261" s="110" t="str">
        <f t="shared" ca="1" si="113"/>
        <v>B</v>
      </c>
      <c r="B261" s="110">
        <f t="shared" ca="1" si="114"/>
        <v>7</v>
      </c>
      <c r="D261" s="19" t="str">
        <f t="shared" si="118"/>
        <v/>
      </c>
      <c r="E261" s="15" t="s">
        <v>0</v>
      </c>
      <c r="H261" t="str">
        <f t="shared" si="120"/>
        <v/>
      </c>
      <c r="J261" s="188">
        <f t="shared" si="121"/>
        <v>0</v>
      </c>
    </row>
    <row r="262" spans="1:14" ht="24">
      <c r="A262" s="110" t="str">
        <f t="shared" ca="1" si="113"/>
        <v>B</v>
      </c>
      <c r="B262" s="110">
        <f t="shared" ca="1" si="114"/>
        <v>7</v>
      </c>
      <c r="D262" s="19" t="str">
        <f t="shared" si="118"/>
        <v/>
      </c>
      <c r="E262" s="15" t="s">
        <v>5</v>
      </c>
      <c r="H262" t="str">
        <f t="shared" si="120"/>
        <v/>
      </c>
      <c r="J262" s="188">
        <f t="shared" si="121"/>
        <v>0</v>
      </c>
    </row>
    <row r="263" spans="1:14" ht="24">
      <c r="A263" s="110" t="str">
        <f t="shared" ca="1" si="113"/>
        <v>B</v>
      </c>
      <c r="B263" s="110">
        <f t="shared" ca="1" si="114"/>
        <v>7</v>
      </c>
      <c r="D263" s="19" t="str">
        <f t="shared" si="118"/>
        <v/>
      </c>
      <c r="E263" s="15" t="s">
        <v>3</v>
      </c>
      <c r="H263" t="str">
        <f t="shared" si="120"/>
        <v/>
      </c>
      <c r="J263" s="188">
        <f t="shared" si="121"/>
        <v>0</v>
      </c>
      <c r="L263" s="95">
        <v>4.16</v>
      </c>
      <c r="M263" s="88">
        <v>1.1000000000000001</v>
      </c>
      <c r="N263" s="88">
        <f>L263*M263</f>
        <v>4.5760000000000005</v>
      </c>
    </row>
    <row r="264" spans="1:14">
      <c r="A264" s="110" t="str">
        <f t="shared" ca="1" si="113"/>
        <v>B</v>
      </c>
      <c r="B264" s="110">
        <f t="shared" ca="1" si="114"/>
        <v>7</v>
      </c>
      <c r="D264" s="19" t="str">
        <f t="shared" si="118"/>
        <v/>
      </c>
      <c r="H264" t="str">
        <f>IF(G264&lt;&gt;"","a","")</f>
        <v/>
      </c>
      <c r="J264" s="188">
        <f>G264*I264</f>
        <v>0</v>
      </c>
    </row>
    <row r="265" spans="1:14">
      <c r="A265" s="110" t="str">
        <f t="shared" ca="1" si="113"/>
        <v>B</v>
      </c>
      <c r="B265" s="110">
        <f t="shared" ca="1" si="114"/>
        <v>7</v>
      </c>
      <c r="D265" s="19" t="str">
        <f t="shared" si="118"/>
        <v/>
      </c>
      <c r="E265" s="78"/>
      <c r="F265" s="74" t="s">
        <v>9</v>
      </c>
      <c r="G265" s="75">
        <v>4.5</v>
      </c>
      <c r="H265" s="76" t="str">
        <f t="shared" ref="H265:H267" si="122">IF(G265&lt;&gt;"","a","")</f>
        <v>a</v>
      </c>
      <c r="I265" s="192"/>
      <c r="J265" s="192">
        <f t="shared" ref="J265:J267" si="123">G265*I265</f>
        <v>0</v>
      </c>
    </row>
    <row r="266" spans="1:14">
      <c r="A266" s="110" t="str">
        <f t="shared" ca="1" si="113"/>
        <v>B</v>
      </c>
      <c r="B266" s="110">
        <f t="shared" ca="1" si="114"/>
        <v>7</v>
      </c>
      <c r="D266" s="19" t="str">
        <f t="shared" si="118"/>
        <v/>
      </c>
      <c r="H266" t="str">
        <f t="shared" si="122"/>
        <v/>
      </c>
      <c r="J266" s="188">
        <f t="shared" si="123"/>
        <v>0</v>
      </c>
    </row>
    <row r="267" spans="1:14" ht="48">
      <c r="A267" s="110" t="str">
        <f t="shared" ca="1" si="113"/>
        <v>B</v>
      </c>
      <c r="B267" s="110">
        <f t="shared" ca="1" si="114"/>
        <v>7</v>
      </c>
      <c r="C267" s="25">
        <v>5</v>
      </c>
      <c r="D267" s="184" t="str">
        <f t="shared" ca="1" si="118"/>
        <v>B.7.5.</v>
      </c>
      <c r="E267" s="15" t="s">
        <v>36</v>
      </c>
      <c r="H267" t="str">
        <f t="shared" si="122"/>
        <v/>
      </c>
      <c r="J267" s="188">
        <f t="shared" si="123"/>
        <v>0</v>
      </c>
    </row>
    <row r="268" spans="1:14" ht="36">
      <c r="A268" s="110" t="str">
        <f t="shared" ca="1" si="113"/>
        <v>B</v>
      </c>
      <c r="B268" s="110">
        <f t="shared" ca="1" si="114"/>
        <v>7</v>
      </c>
      <c r="D268" s="19" t="str">
        <f t="shared" si="118"/>
        <v/>
      </c>
      <c r="E268" s="15" t="s">
        <v>37</v>
      </c>
      <c r="H268" t="str">
        <f>IF(G268&lt;&gt;"","a","")</f>
        <v/>
      </c>
      <c r="J268" s="188">
        <f>G268*I268</f>
        <v>0</v>
      </c>
    </row>
    <row r="269" spans="1:14" ht="36">
      <c r="A269" s="110" t="str">
        <f t="shared" ca="1" si="113"/>
        <v>B</v>
      </c>
      <c r="B269" s="110">
        <f t="shared" ca="1" si="114"/>
        <v>7</v>
      </c>
      <c r="D269" s="19" t="str">
        <f t="shared" si="118"/>
        <v/>
      </c>
      <c r="E269" s="15" t="s">
        <v>764</v>
      </c>
      <c r="H269" t="str">
        <f t="shared" ref="H269:H273" si="124">IF(G269&lt;&gt;"","a","")</f>
        <v/>
      </c>
      <c r="J269" s="188">
        <f t="shared" ref="J269:J273" si="125">G269*I269</f>
        <v>0</v>
      </c>
    </row>
    <row r="270" spans="1:14" ht="24">
      <c r="A270" s="110" t="str">
        <f t="shared" ca="1" si="113"/>
        <v>B</v>
      </c>
      <c r="B270" s="110">
        <f t="shared" ca="1" si="114"/>
        <v>7</v>
      </c>
      <c r="D270" s="19" t="str">
        <f t="shared" si="118"/>
        <v/>
      </c>
      <c r="E270" s="15" t="s">
        <v>38</v>
      </c>
      <c r="H270" t="str">
        <f t="shared" si="124"/>
        <v/>
      </c>
      <c r="J270" s="188">
        <f t="shared" si="125"/>
        <v>0</v>
      </c>
    </row>
    <row r="271" spans="1:14" ht="24">
      <c r="A271" s="110" t="str">
        <f t="shared" ca="1" si="113"/>
        <v>B</v>
      </c>
      <c r="B271" s="110">
        <f t="shared" ca="1" si="114"/>
        <v>7</v>
      </c>
      <c r="D271" s="19" t="str">
        <f t="shared" si="118"/>
        <v/>
      </c>
      <c r="E271" s="83" t="s">
        <v>32</v>
      </c>
      <c r="H271" t="str">
        <f t="shared" si="124"/>
        <v/>
      </c>
      <c r="J271" s="188">
        <f t="shared" si="125"/>
        <v>0</v>
      </c>
    </row>
    <row r="272" spans="1:14" ht="24">
      <c r="A272" s="110" t="str">
        <f t="shared" ca="1" si="113"/>
        <v>B</v>
      </c>
      <c r="B272" s="110">
        <f t="shared" ca="1" si="114"/>
        <v>7</v>
      </c>
      <c r="D272" s="19" t="str">
        <f t="shared" si="118"/>
        <v/>
      </c>
      <c r="E272" s="15" t="s">
        <v>34</v>
      </c>
      <c r="H272" t="str">
        <f t="shared" si="124"/>
        <v/>
      </c>
      <c r="J272" s="188">
        <f t="shared" si="125"/>
        <v>0</v>
      </c>
      <c r="L272" s="95">
        <v>20</v>
      </c>
      <c r="M272" s="88">
        <v>1.1000000000000001</v>
      </c>
      <c r="N272" s="88">
        <f>L272*M272</f>
        <v>22</v>
      </c>
    </row>
    <row r="273" spans="1:17" ht="36">
      <c r="A273" s="110" t="str">
        <f t="shared" ca="1" si="113"/>
        <v>B</v>
      </c>
      <c r="B273" s="110">
        <f t="shared" ca="1" si="114"/>
        <v>7</v>
      </c>
      <c r="D273" s="19" t="str">
        <f t="shared" si="118"/>
        <v/>
      </c>
      <c r="E273" s="15" t="s">
        <v>765</v>
      </c>
      <c r="H273" t="str">
        <f t="shared" si="124"/>
        <v/>
      </c>
      <c r="J273" s="188">
        <f t="shared" si="125"/>
        <v>0</v>
      </c>
      <c r="L273" s="95">
        <f>168.2+100.59</f>
        <v>268.78999999999996</v>
      </c>
      <c r="M273" s="88">
        <v>1.1000000000000001</v>
      </c>
      <c r="N273" s="88">
        <f>L273*M273</f>
        <v>295.66899999999998</v>
      </c>
    </row>
    <row r="274" spans="1:17">
      <c r="A274" s="110" t="str">
        <f t="shared" ca="1" si="113"/>
        <v>B</v>
      </c>
      <c r="B274" s="110">
        <f t="shared" ca="1" si="114"/>
        <v>7</v>
      </c>
      <c r="D274" s="19" t="str">
        <f t="shared" si="118"/>
        <v/>
      </c>
      <c r="H274" t="str">
        <f>IF(G274&lt;&gt;"","a","")</f>
        <v/>
      </c>
      <c r="J274" s="188">
        <f>G274*I274</f>
        <v>0</v>
      </c>
    </row>
    <row r="275" spans="1:17">
      <c r="A275" s="110" t="str">
        <f t="shared" ca="1" si="113"/>
        <v>B</v>
      </c>
      <c r="B275" s="110">
        <f t="shared" ca="1" si="114"/>
        <v>7</v>
      </c>
      <c r="D275" s="19" t="str">
        <f t="shared" si="118"/>
        <v/>
      </c>
      <c r="E275" s="85" t="s">
        <v>39</v>
      </c>
      <c r="F275" s="74" t="s">
        <v>9</v>
      </c>
      <c r="G275" s="75">
        <v>40</v>
      </c>
      <c r="H275" s="76" t="str">
        <f>IF(G275&lt;&gt;"","a","")</f>
        <v>a</v>
      </c>
      <c r="I275" s="192"/>
      <c r="J275" s="192">
        <f>G275*I275</f>
        <v>0</v>
      </c>
    </row>
    <row r="276" spans="1:17">
      <c r="A276" s="110" t="str">
        <f t="shared" ca="1" si="113"/>
        <v>B</v>
      </c>
      <c r="B276" s="110">
        <f t="shared" ca="1" si="114"/>
        <v>7</v>
      </c>
      <c r="D276" s="19" t="str">
        <f t="shared" si="118"/>
        <v/>
      </c>
      <c r="E276" s="85" t="s">
        <v>40</v>
      </c>
      <c r="F276" s="74" t="s">
        <v>9</v>
      </c>
      <c r="G276" s="75">
        <v>16</v>
      </c>
      <c r="H276" s="76" t="str">
        <f>IF(G276&lt;&gt;"","a","")</f>
        <v>a</v>
      </c>
      <c r="I276" s="192"/>
      <c r="J276" s="192">
        <f>G276*I276</f>
        <v>0</v>
      </c>
    </row>
    <row r="277" spans="1:17">
      <c r="A277" s="110" t="str">
        <f t="shared" ca="1" si="113"/>
        <v>B</v>
      </c>
      <c r="B277" s="110">
        <f t="shared" ca="1" si="114"/>
        <v>7</v>
      </c>
      <c r="D277" s="19" t="str">
        <f t="shared" si="118"/>
        <v/>
      </c>
      <c r="H277" t="str">
        <f t="shared" ref="H277:H278" si="126">IF(G277&lt;&gt;"","a","")</f>
        <v/>
      </c>
      <c r="J277" s="188">
        <f t="shared" ref="J277:J278" si="127">G277*I277</f>
        <v>0</v>
      </c>
    </row>
    <row r="278" spans="1:17" ht="12.75" thickBot="1">
      <c r="A278" s="110" t="str">
        <f t="shared" ca="1" si="113"/>
        <v>B</v>
      </c>
      <c r="B278" s="110">
        <f t="shared" ca="1" si="114"/>
        <v>7</v>
      </c>
      <c r="D278" s="19" t="str">
        <f t="shared" si="118"/>
        <v/>
      </c>
      <c r="H278" t="str">
        <f t="shared" si="126"/>
        <v/>
      </c>
      <c r="J278" s="188">
        <f t="shared" si="127"/>
        <v>0</v>
      </c>
    </row>
    <row r="279" spans="1:17" ht="12.75" thickBot="1">
      <c r="A279" s="110" t="str">
        <f t="shared" ca="1" si="113"/>
        <v>B</v>
      </c>
      <c r="B279" s="110">
        <f t="shared" ca="1" si="114"/>
        <v>7</v>
      </c>
      <c r="D279" s="19" t="str">
        <f t="shared" si="118"/>
        <v/>
      </c>
      <c r="E279" s="35" t="str">
        <f ca="1">E229&amp;" UKUPNO"</f>
        <v>SUHOMONTAŽNI RADOVI UKUPNO</v>
      </c>
      <c r="F279" s="14"/>
      <c r="G279" s="10"/>
      <c r="H279" s="10"/>
      <c r="I279" s="193"/>
      <c r="J279" s="193">
        <f>SUM(J230:J278)</f>
        <v>0</v>
      </c>
    </row>
    <row r="280" spans="1:17">
      <c r="A280" s="110" t="str">
        <f t="shared" ca="1" si="113"/>
        <v>B</v>
      </c>
      <c r="B280" s="110">
        <f t="shared" ca="1" si="114"/>
        <v>7</v>
      </c>
      <c r="D280" s="19" t="str">
        <f t="shared" si="118"/>
        <v/>
      </c>
      <c r="H280" t="str">
        <f t="shared" ref="H280:H308" si="128">IF(G280&lt;&gt;"","a","")</f>
        <v/>
      </c>
      <c r="J280" s="188">
        <f>G280*I280</f>
        <v>0</v>
      </c>
    </row>
    <row r="281" spans="1:17" ht="12.75" thickBot="1">
      <c r="A281" s="110" t="str">
        <f t="shared" ca="1" si="113"/>
        <v>B</v>
      </c>
      <c r="B281" s="110">
        <f t="shared" ca="1" si="114"/>
        <v>7</v>
      </c>
      <c r="D281" s="19" t="str">
        <f t="shared" si="118"/>
        <v/>
      </c>
      <c r="H281" t="str">
        <f t="shared" si="128"/>
        <v/>
      </c>
      <c r="J281" s="188">
        <f>G281*I281</f>
        <v>0</v>
      </c>
    </row>
    <row r="282" spans="1:17" s="6" customFormat="1" ht="12.75" thickBot="1">
      <c r="A282" s="110" t="str">
        <f t="shared" ca="1" si="113"/>
        <v>B</v>
      </c>
      <c r="B282" s="110">
        <v>8</v>
      </c>
      <c r="C282" s="25"/>
      <c r="D282" s="23" t="str">
        <f ca="1">A282&amp;"."&amp;B282&amp;"."</f>
        <v>B.8.</v>
      </c>
      <c r="E282" s="33" t="str">
        <f ca="1">VLOOKUP(D282,_RADOVI_SPECIFIKACIJA!$B$4:$C$28,2,FALSE)</f>
        <v>STAKLARSKI RADOVI</v>
      </c>
      <c r="F282" s="13"/>
      <c r="G282" s="29"/>
      <c r="H282" s="9" t="str">
        <f t="shared" si="128"/>
        <v/>
      </c>
      <c r="I282" s="190"/>
      <c r="J282" s="190"/>
      <c r="K282" s="68"/>
      <c r="L282" s="26"/>
      <c r="M282" s="26"/>
      <c r="N282" s="26"/>
      <c r="O282" s="26"/>
      <c r="P282" s="26"/>
      <c r="Q282" s="26"/>
    </row>
    <row r="283" spans="1:17">
      <c r="A283" s="110" t="str">
        <f t="shared" ca="1" si="113"/>
        <v>B</v>
      </c>
      <c r="B283" s="110">
        <f t="shared" ca="1" si="114"/>
        <v>8</v>
      </c>
      <c r="D283" s="19" t="str">
        <f t="shared" ref="D283:D311" si="129">IF(C283="","",A283&amp;"."&amp;B283&amp;"."&amp;C283&amp;".")</f>
        <v/>
      </c>
      <c r="H283" t="str">
        <f t="shared" si="128"/>
        <v/>
      </c>
    </row>
    <row r="284" spans="1:17" ht="24">
      <c r="A284" s="110" t="str">
        <f t="shared" ca="1" si="113"/>
        <v>B</v>
      </c>
      <c r="B284" s="110">
        <f t="shared" ca="1" si="114"/>
        <v>8</v>
      </c>
      <c r="C284" s="25">
        <v>1</v>
      </c>
      <c r="D284" s="184" t="str">
        <f t="shared" ca="1" si="129"/>
        <v>B.8.1.</v>
      </c>
      <c r="E284" s="63" t="s">
        <v>783</v>
      </c>
      <c r="H284" t="str">
        <f t="shared" si="128"/>
        <v/>
      </c>
      <c r="J284" s="188">
        <f t="shared" ref="J284:J308" si="130">G284*I284</f>
        <v>0</v>
      </c>
    </row>
    <row r="285" spans="1:17" ht="48">
      <c r="A285" s="110" t="str">
        <f t="shared" ca="1" si="113"/>
        <v>B</v>
      </c>
      <c r="B285" s="110">
        <f t="shared" ca="1" si="114"/>
        <v>8</v>
      </c>
      <c r="D285" s="19" t="str">
        <f t="shared" si="129"/>
        <v/>
      </c>
      <c r="E285" s="63" t="s">
        <v>1027</v>
      </c>
      <c r="H285" t="str">
        <f t="shared" si="128"/>
        <v/>
      </c>
      <c r="J285" s="188">
        <f t="shared" si="130"/>
        <v>0</v>
      </c>
    </row>
    <row r="286" spans="1:17" ht="24">
      <c r="A286" s="110" t="str">
        <f t="shared" ca="1" si="113"/>
        <v>B</v>
      </c>
      <c r="B286" s="110">
        <f t="shared" ca="1" si="114"/>
        <v>8</v>
      </c>
      <c r="D286" s="19" t="str">
        <f t="shared" si="129"/>
        <v/>
      </c>
      <c r="E286" s="158" t="s">
        <v>1026</v>
      </c>
      <c r="H286" t="str">
        <f t="shared" si="128"/>
        <v/>
      </c>
      <c r="J286" s="188">
        <f t="shared" si="130"/>
        <v>0</v>
      </c>
    </row>
    <row r="287" spans="1:17" ht="24">
      <c r="A287" s="110" t="str">
        <f t="shared" ca="1" si="113"/>
        <v>B</v>
      </c>
      <c r="B287" s="110">
        <f t="shared" ca="1" si="114"/>
        <v>8</v>
      </c>
      <c r="D287" s="19" t="str">
        <f t="shared" si="129"/>
        <v/>
      </c>
      <c r="E287" s="63" t="s">
        <v>1028</v>
      </c>
      <c r="H287" t="str">
        <f t="shared" si="128"/>
        <v/>
      </c>
      <c r="J287" s="188">
        <f t="shared" si="130"/>
        <v>0</v>
      </c>
    </row>
    <row r="288" spans="1:17" ht="24">
      <c r="A288" s="110" t="str">
        <f t="shared" ca="1" si="113"/>
        <v>B</v>
      </c>
      <c r="B288" s="110">
        <f t="shared" ca="1" si="114"/>
        <v>8</v>
      </c>
      <c r="D288" s="19" t="str">
        <f t="shared" si="129"/>
        <v/>
      </c>
      <c r="E288" s="63" t="s">
        <v>5</v>
      </c>
      <c r="H288" t="str">
        <f t="shared" si="128"/>
        <v/>
      </c>
      <c r="J288" s="188">
        <f t="shared" si="130"/>
        <v>0</v>
      </c>
    </row>
    <row r="289" spans="1:12" ht="36">
      <c r="A289" s="110" t="str">
        <f t="shared" ca="1" si="113"/>
        <v>B</v>
      </c>
      <c r="B289" s="110">
        <f t="shared" ca="1" si="114"/>
        <v>8</v>
      </c>
      <c r="D289" s="19" t="str">
        <f t="shared" si="129"/>
        <v/>
      </c>
      <c r="E289" s="63" t="s">
        <v>1038</v>
      </c>
      <c r="H289" t="str">
        <f t="shared" si="128"/>
        <v/>
      </c>
      <c r="J289" s="188">
        <f t="shared" si="130"/>
        <v>0</v>
      </c>
    </row>
    <row r="290" spans="1:12">
      <c r="A290" s="110" t="str">
        <f t="shared" ca="1" si="113"/>
        <v>B</v>
      </c>
      <c r="B290" s="110">
        <f t="shared" ca="1" si="114"/>
        <v>8</v>
      </c>
      <c r="D290" s="19" t="str">
        <f t="shared" si="129"/>
        <v/>
      </c>
      <c r="H290" t="str">
        <f t="shared" si="128"/>
        <v/>
      </c>
      <c r="J290" s="188">
        <f t="shared" si="130"/>
        <v>0</v>
      </c>
    </row>
    <row r="291" spans="1:12">
      <c r="A291" s="110" t="str">
        <f t="shared" ca="1" si="113"/>
        <v>B</v>
      </c>
      <c r="B291" s="110">
        <f t="shared" ca="1" si="114"/>
        <v>8</v>
      </c>
      <c r="D291" s="19" t="str">
        <f t="shared" si="129"/>
        <v/>
      </c>
      <c r="E291" s="204" t="s">
        <v>1029</v>
      </c>
      <c r="F291" s="90" t="s">
        <v>9</v>
      </c>
      <c r="G291" s="75">
        <v>1.6</v>
      </c>
      <c r="H291" s="76" t="str">
        <f t="shared" si="128"/>
        <v>a</v>
      </c>
      <c r="I291" s="192"/>
      <c r="J291" s="192">
        <f t="shared" si="130"/>
        <v>0</v>
      </c>
      <c r="L291" s="97">
        <f>6*0.45*0.6</f>
        <v>1.62</v>
      </c>
    </row>
    <row r="292" spans="1:12">
      <c r="A292" s="110" t="str">
        <f t="shared" ca="1" si="113"/>
        <v>B</v>
      </c>
      <c r="B292" s="110">
        <f t="shared" ca="1" si="114"/>
        <v>8</v>
      </c>
      <c r="D292" s="19" t="str">
        <f t="shared" si="129"/>
        <v/>
      </c>
      <c r="E292" s="204" t="s">
        <v>1030</v>
      </c>
      <c r="F292" s="90" t="s">
        <v>9</v>
      </c>
      <c r="G292" s="75">
        <v>1.6</v>
      </c>
      <c r="H292" s="76" t="str">
        <f t="shared" si="128"/>
        <v>a</v>
      </c>
      <c r="I292" s="192"/>
      <c r="J292" s="192">
        <f t="shared" si="130"/>
        <v>0</v>
      </c>
      <c r="L292" s="97">
        <f>6*0.45*0.6</f>
        <v>1.62</v>
      </c>
    </row>
    <row r="293" spans="1:12">
      <c r="A293" s="110" t="str">
        <f t="shared" ca="1" si="113"/>
        <v>B</v>
      </c>
      <c r="B293" s="110">
        <f t="shared" ca="1" si="114"/>
        <v>8</v>
      </c>
      <c r="D293" s="19" t="str">
        <f t="shared" si="129"/>
        <v/>
      </c>
      <c r="E293" s="204" t="s">
        <v>1031</v>
      </c>
      <c r="F293" s="90" t="s">
        <v>9</v>
      </c>
      <c r="G293" s="75">
        <v>1.6</v>
      </c>
      <c r="H293" s="76" t="str">
        <f t="shared" si="128"/>
        <v>a</v>
      </c>
      <c r="I293" s="192"/>
      <c r="J293" s="192">
        <f t="shared" si="130"/>
        <v>0</v>
      </c>
      <c r="L293" s="97">
        <f>6*0.45*0.6</f>
        <v>1.62</v>
      </c>
    </row>
    <row r="294" spans="1:12">
      <c r="A294" s="110" t="str">
        <f t="shared" ca="1" si="113"/>
        <v>B</v>
      </c>
      <c r="B294" s="110">
        <f t="shared" ca="1" si="114"/>
        <v>8</v>
      </c>
      <c r="D294" s="19" t="str">
        <f t="shared" si="129"/>
        <v/>
      </c>
      <c r="E294" s="204" t="s">
        <v>1032</v>
      </c>
      <c r="F294" s="90" t="s">
        <v>9</v>
      </c>
      <c r="G294" s="75">
        <v>0.7</v>
      </c>
      <c r="H294" s="76" t="str">
        <f t="shared" si="128"/>
        <v>a</v>
      </c>
      <c r="I294" s="192"/>
      <c r="J294" s="192">
        <f t="shared" si="130"/>
        <v>0</v>
      </c>
      <c r="L294" s="97">
        <f>1*0.63*1.12</f>
        <v>0.70560000000000012</v>
      </c>
    </row>
    <row r="295" spans="1:12">
      <c r="A295" s="110" t="str">
        <f t="shared" ca="1" si="113"/>
        <v>B</v>
      </c>
      <c r="B295" s="110">
        <f t="shared" ca="1" si="114"/>
        <v>8</v>
      </c>
      <c r="D295" s="19" t="str">
        <f t="shared" si="129"/>
        <v/>
      </c>
      <c r="E295" s="204" t="s">
        <v>1033</v>
      </c>
      <c r="F295" s="90" t="s">
        <v>9</v>
      </c>
      <c r="G295" s="75">
        <v>0.5</v>
      </c>
      <c r="H295" s="76" t="str">
        <f t="shared" si="128"/>
        <v>a</v>
      </c>
      <c r="I295" s="192"/>
      <c r="J295" s="192">
        <f t="shared" si="130"/>
        <v>0</v>
      </c>
      <c r="L295" s="97">
        <f>3*0.45*0.37</f>
        <v>0.4995</v>
      </c>
    </row>
    <row r="296" spans="1:12">
      <c r="A296" s="110" t="str">
        <f t="shared" ca="1" si="113"/>
        <v>B</v>
      </c>
      <c r="B296" s="110">
        <f t="shared" ca="1" si="114"/>
        <v>8</v>
      </c>
      <c r="D296" s="19" t="str">
        <f t="shared" si="129"/>
        <v/>
      </c>
      <c r="E296" s="204" t="s">
        <v>1034</v>
      </c>
      <c r="F296" s="90" t="s">
        <v>9</v>
      </c>
      <c r="G296" s="75">
        <v>0.5</v>
      </c>
      <c r="H296" s="76" t="str">
        <f t="shared" si="128"/>
        <v>a</v>
      </c>
      <c r="I296" s="192"/>
      <c r="J296" s="192">
        <f t="shared" si="130"/>
        <v>0</v>
      </c>
      <c r="L296" s="97">
        <f>3*0.45*0.37</f>
        <v>0.4995</v>
      </c>
    </row>
    <row r="297" spans="1:12">
      <c r="A297" s="110" t="str">
        <f t="shared" ca="1" si="113"/>
        <v>B</v>
      </c>
      <c r="B297" s="110">
        <f t="shared" ca="1" si="114"/>
        <v>8</v>
      </c>
      <c r="D297" s="19" t="str">
        <f t="shared" si="129"/>
        <v/>
      </c>
      <c r="H297" t="str">
        <f t="shared" si="128"/>
        <v/>
      </c>
      <c r="J297" s="188">
        <f t="shared" si="130"/>
        <v>0</v>
      </c>
    </row>
    <row r="298" spans="1:12" ht="24">
      <c r="A298" s="110" t="str">
        <f t="shared" ca="1" si="113"/>
        <v>B</v>
      </c>
      <c r="B298" s="110">
        <f t="shared" ca="1" si="114"/>
        <v>8</v>
      </c>
      <c r="C298" s="25">
        <v>2</v>
      </c>
      <c r="D298" s="184" t="str">
        <f t="shared" ca="1" si="129"/>
        <v>B.8.2.</v>
      </c>
      <c r="E298" s="63" t="s">
        <v>1035</v>
      </c>
      <c r="H298" t="str">
        <f t="shared" si="128"/>
        <v/>
      </c>
      <c r="J298" s="188">
        <f t="shared" si="130"/>
        <v>0</v>
      </c>
    </row>
    <row r="299" spans="1:12" ht="48">
      <c r="A299" s="110" t="str">
        <f t="shared" ca="1" si="113"/>
        <v>B</v>
      </c>
      <c r="B299" s="110">
        <f t="shared" ca="1" si="114"/>
        <v>8</v>
      </c>
      <c r="D299" s="19" t="str">
        <f t="shared" si="129"/>
        <v/>
      </c>
      <c r="E299" s="63" t="s">
        <v>1027</v>
      </c>
      <c r="H299" t="str">
        <f t="shared" si="128"/>
        <v/>
      </c>
      <c r="J299" s="188">
        <f t="shared" si="130"/>
        <v>0</v>
      </c>
    </row>
    <row r="300" spans="1:12" ht="24">
      <c r="A300" s="110" t="str">
        <f t="shared" ca="1" si="113"/>
        <v>B</v>
      </c>
      <c r="B300" s="110">
        <f t="shared" ca="1" si="114"/>
        <v>8</v>
      </c>
      <c r="D300" s="19" t="str">
        <f t="shared" si="129"/>
        <v/>
      </c>
      <c r="E300" s="158" t="s">
        <v>1026</v>
      </c>
      <c r="H300" t="str">
        <f t="shared" si="128"/>
        <v/>
      </c>
      <c r="J300" s="188">
        <f t="shared" si="130"/>
        <v>0</v>
      </c>
    </row>
    <row r="301" spans="1:12" ht="24">
      <c r="A301" s="110" t="str">
        <f t="shared" ca="1" si="113"/>
        <v>B</v>
      </c>
      <c r="B301" s="110">
        <f t="shared" ca="1" si="114"/>
        <v>8</v>
      </c>
      <c r="D301" s="19" t="str">
        <f t="shared" si="129"/>
        <v/>
      </c>
      <c r="E301" s="63" t="s">
        <v>1028</v>
      </c>
      <c r="H301" t="str">
        <f t="shared" si="128"/>
        <v/>
      </c>
      <c r="J301" s="188">
        <f t="shared" si="130"/>
        <v>0</v>
      </c>
    </row>
    <row r="302" spans="1:12" ht="24">
      <c r="A302" s="110" t="str">
        <f t="shared" ca="1" si="113"/>
        <v>B</v>
      </c>
      <c r="B302" s="110">
        <f t="shared" ca="1" si="114"/>
        <v>8</v>
      </c>
      <c r="D302" s="19" t="str">
        <f t="shared" si="129"/>
        <v/>
      </c>
      <c r="E302" s="63" t="s">
        <v>5</v>
      </c>
      <c r="H302" t="str">
        <f t="shared" si="128"/>
        <v/>
      </c>
      <c r="J302" s="188">
        <f t="shared" si="130"/>
        <v>0</v>
      </c>
    </row>
    <row r="303" spans="1:12" ht="36">
      <c r="A303" s="110" t="str">
        <f t="shared" ca="1" si="113"/>
        <v>B</v>
      </c>
      <c r="B303" s="110">
        <f t="shared" ca="1" si="114"/>
        <v>8</v>
      </c>
      <c r="D303" s="19" t="str">
        <f t="shared" si="129"/>
        <v/>
      </c>
      <c r="E303" s="63" t="s">
        <v>1038</v>
      </c>
      <c r="H303" t="str">
        <f t="shared" si="128"/>
        <v/>
      </c>
      <c r="J303" s="188">
        <f t="shared" si="130"/>
        <v>0</v>
      </c>
    </row>
    <row r="304" spans="1:12">
      <c r="A304" s="110" t="str">
        <f t="shared" ca="1" si="113"/>
        <v>B</v>
      </c>
      <c r="B304" s="110">
        <f t="shared" ca="1" si="114"/>
        <v>8</v>
      </c>
      <c r="D304" s="19" t="str">
        <f t="shared" si="129"/>
        <v/>
      </c>
      <c r="H304" t="str">
        <f t="shared" si="128"/>
        <v/>
      </c>
      <c r="J304" s="188">
        <f t="shared" si="130"/>
        <v>0</v>
      </c>
    </row>
    <row r="305" spans="1:17">
      <c r="A305" s="110" t="str">
        <f t="shared" ca="1" si="113"/>
        <v>B</v>
      </c>
      <c r="B305" s="110">
        <f t="shared" ca="1" si="114"/>
        <v>8</v>
      </c>
      <c r="D305" s="19" t="str">
        <f t="shared" si="129"/>
        <v/>
      </c>
      <c r="E305" s="89" t="s">
        <v>1036</v>
      </c>
      <c r="F305" s="90" t="s">
        <v>9</v>
      </c>
      <c r="G305" s="75">
        <v>0.6</v>
      </c>
      <c r="H305" s="76" t="str">
        <f t="shared" si="128"/>
        <v>a</v>
      </c>
      <c r="I305" s="192"/>
      <c r="J305" s="192">
        <f t="shared" si="130"/>
        <v>0</v>
      </c>
      <c r="L305" s="97">
        <f>4*0.35*0.45</f>
        <v>0.63</v>
      </c>
    </row>
    <row r="306" spans="1:17">
      <c r="A306" s="110" t="str">
        <f t="shared" ca="1" si="113"/>
        <v>B</v>
      </c>
      <c r="B306" s="110">
        <f t="shared" ca="1" si="114"/>
        <v>8</v>
      </c>
      <c r="D306" s="19" t="str">
        <f t="shared" si="129"/>
        <v/>
      </c>
      <c r="E306" s="89" t="s">
        <v>1037</v>
      </c>
      <c r="F306" s="90" t="s">
        <v>9</v>
      </c>
      <c r="G306" s="75">
        <v>0.6</v>
      </c>
      <c r="H306" s="76" t="str">
        <f t="shared" si="128"/>
        <v>a</v>
      </c>
      <c r="I306" s="192"/>
      <c r="J306" s="192">
        <f t="shared" si="130"/>
        <v>0</v>
      </c>
      <c r="L306" s="97">
        <f>4*0.35*0.45</f>
        <v>0.63</v>
      </c>
    </row>
    <row r="307" spans="1:17">
      <c r="A307" s="110" t="str">
        <f t="shared" ca="1" si="113"/>
        <v>B</v>
      </c>
      <c r="B307" s="110">
        <f t="shared" ca="1" si="114"/>
        <v>8</v>
      </c>
      <c r="D307" s="19" t="str">
        <f t="shared" si="129"/>
        <v/>
      </c>
      <c r="H307" t="str">
        <f t="shared" si="128"/>
        <v/>
      </c>
      <c r="J307" s="188">
        <f t="shared" si="130"/>
        <v>0</v>
      </c>
    </row>
    <row r="308" spans="1:17" ht="12.75" thickBot="1">
      <c r="A308" s="110" t="str">
        <f t="shared" ca="1" si="113"/>
        <v>B</v>
      </c>
      <c r="B308" s="110">
        <f t="shared" ca="1" si="114"/>
        <v>8</v>
      </c>
      <c r="D308" s="19" t="str">
        <f t="shared" si="129"/>
        <v/>
      </c>
      <c r="H308" t="str">
        <f t="shared" si="128"/>
        <v/>
      </c>
      <c r="J308" s="188">
        <f t="shared" si="130"/>
        <v>0</v>
      </c>
    </row>
    <row r="309" spans="1:17" ht="12.75" thickBot="1">
      <c r="A309" s="110" t="str">
        <f t="shared" ca="1" si="113"/>
        <v>B</v>
      </c>
      <c r="B309" s="110">
        <f t="shared" ca="1" si="114"/>
        <v>8</v>
      </c>
      <c r="D309" s="19" t="str">
        <f t="shared" si="129"/>
        <v/>
      </c>
      <c r="E309" s="35" t="str">
        <f ca="1">E282&amp;" UKUPNO"</f>
        <v>STAKLARSKI RADOVI UKUPNO</v>
      </c>
      <c r="F309" s="14"/>
      <c r="G309" s="10"/>
      <c r="H309" s="10"/>
      <c r="I309" s="193"/>
      <c r="J309" s="193">
        <f>SUM(J284:J308)</f>
        <v>0</v>
      </c>
    </row>
    <row r="310" spans="1:17">
      <c r="A310" s="110" t="str">
        <f t="shared" ca="1" si="113"/>
        <v>B</v>
      </c>
      <c r="B310" s="110">
        <f t="shared" ca="1" si="114"/>
        <v>8</v>
      </c>
      <c r="D310" s="19" t="str">
        <f t="shared" si="129"/>
        <v/>
      </c>
      <c r="H310" t="str">
        <f t="shared" ref="H310:H313" si="131">IF(G310&lt;&gt;"","a","")</f>
        <v/>
      </c>
      <c r="J310" s="188">
        <f>G310*I310</f>
        <v>0</v>
      </c>
    </row>
    <row r="311" spans="1:17" ht="12.75" thickBot="1">
      <c r="A311" s="110" t="str">
        <f t="shared" ca="1" si="113"/>
        <v>B</v>
      </c>
      <c r="B311" s="110">
        <f t="shared" ca="1" si="114"/>
        <v>8</v>
      </c>
      <c r="D311" s="19" t="str">
        <f t="shared" si="129"/>
        <v/>
      </c>
      <c r="H311" t="str">
        <f t="shared" si="131"/>
        <v/>
      </c>
      <c r="J311" s="188">
        <f>G311*I311</f>
        <v>0</v>
      </c>
    </row>
    <row r="312" spans="1:17" s="6" customFormat="1" ht="12.75" thickBot="1">
      <c r="A312" s="110" t="str">
        <f t="shared" ca="1" si="113"/>
        <v>B</v>
      </c>
      <c r="B312" s="110">
        <v>10</v>
      </c>
      <c r="C312" s="25"/>
      <c r="D312" s="23" t="str">
        <f ca="1">A312&amp;"."&amp;B312&amp;"."</f>
        <v>B.10.</v>
      </c>
      <c r="E312" s="33" t="str">
        <f ca="1">VLOOKUP(D312,Table1[],2,FALSE)</f>
        <v>KERAMIČARSKI RADOVI</v>
      </c>
      <c r="F312" s="13"/>
      <c r="G312" s="29"/>
      <c r="H312" s="9" t="str">
        <f t="shared" si="131"/>
        <v/>
      </c>
      <c r="I312" s="190"/>
      <c r="J312" s="190"/>
      <c r="K312" s="68"/>
      <c r="L312" s="26"/>
      <c r="M312" s="26"/>
      <c r="N312" s="26"/>
      <c r="O312" s="26"/>
      <c r="P312" s="26"/>
      <c r="Q312" s="26"/>
    </row>
    <row r="313" spans="1:17">
      <c r="A313" s="110" t="str">
        <f t="shared" ca="1" si="113"/>
        <v>B</v>
      </c>
      <c r="B313" s="110">
        <f t="shared" ca="1" si="114"/>
        <v>10</v>
      </c>
      <c r="D313" s="19" t="str">
        <f t="shared" ref="D313" si="132">IF(C313="","",A313&amp;"."&amp;B313&amp;"."&amp;C313&amp;".")</f>
        <v/>
      </c>
      <c r="H313" t="str">
        <f t="shared" si="131"/>
        <v/>
      </c>
    </row>
    <row r="314" spans="1:17" ht="24">
      <c r="A314" s="110" t="str">
        <f t="shared" ca="1" si="113"/>
        <v>B</v>
      </c>
      <c r="B314" s="110">
        <f t="shared" ca="1" si="114"/>
        <v>10</v>
      </c>
      <c r="C314" s="25">
        <v>1</v>
      </c>
      <c r="D314" s="184" t="str">
        <f ca="1">IF(C314="","",A314&amp;"."&amp;B314&amp;"."&amp;C314&amp;".")</f>
        <v>B.10.1.</v>
      </c>
      <c r="E314" s="63" t="s">
        <v>1042</v>
      </c>
      <c r="H314" t="str">
        <f>IF(G314&lt;&gt;"","a","")</f>
        <v/>
      </c>
      <c r="J314" s="188">
        <f t="shared" ref="J314:J324" si="133">G314*I314</f>
        <v>0</v>
      </c>
    </row>
    <row r="315" spans="1:17" ht="24">
      <c r="A315" s="110" t="str">
        <f t="shared" ca="1" si="113"/>
        <v>B</v>
      </c>
      <c r="B315" s="110">
        <f t="shared" ca="1" si="114"/>
        <v>10</v>
      </c>
      <c r="D315" s="19" t="str">
        <f>IF(C315="","",A315&amp;"."&amp;B315&amp;"."&amp;C315&amp;".")</f>
        <v/>
      </c>
      <c r="E315" s="63" t="s">
        <v>41</v>
      </c>
      <c r="H315" t="str">
        <f>IF(G315&lt;&gt;"","a","")</f>
        <v/>
      </c>
      <c r="J315" s="188">
        <f t="shared" si="133"/>
        <v>0</v>
      </c>
    </row>
    <row r="316" spans="1:17" ht="72">
      <c r="A316" s="110" t="str">
        <f t="shared" ca="1" si="113"/>
        <v>B</v>
      </c>
      <c r="B316" s="110">
        <f t="shared" ca="1" si="114"/>
        <v>10</v>
      </c>
      <c r="D316" s="19" t="str">
        <f>IF(C316="","",A316&amp;"."&amp;B316&amp;"."&amp;C316&amp;".")</f>
        <v/>
      </c>
      <c r="E316" s="63" t="s">
        <v>42</v>
      </c>
      <c r="H316" t="str">
        <f>IF(G316&lt;&gt;"","a","")</f>
        <v/>
      </c>
      <c r="J316" s="188">
        <f t="shared" si="133"/>
        <v>0</v>
      </c>
    </row>
    <row r="317" spans="1:17" ht="24">
      <c r="A317" s="110" t="str">
        <f t="shared" ca="1" si="113"/>
        <v>B</v>
      </c>
      <c r="B317" s="110">
        <f t="shared" ca="1" si="114"/>
        <v>10</v>
      </c>
      <c r="D317" s="19" t="str">
        <f t="shared" ref="D317" si="134">IF(C317="","",A317&amp;"."&amp;B317&amp;"."&amp;C317&amp;".")</f>
        <v/>
      </c>
      <c r="E317" s="63" t="s">
        <v>1165</v>
      </c>
      <c r="H317" t="str">
        <f>IF(G317&lt;&gt;"","a","")</f>
        <v/>
      </c>
      <c r="J317" s="188">
        <f t="shared" si="133"/>
        <v>0</v>
      </c>
    </row>
    <row r="318" spans="1:17">
      <c r="A318" s="110" t="str">
        <f t="shared" ca="1" si="113"/>
        <v>B</v>
      </c>
      <c r="B318" s="110">
        <f t="shared" ca="1" si="114"/>
        <v>10</v>
      </c>
      <c r="D318" s="19" t="str">
        <f>IF(C318="","",A318&amp;"."&amp;B318&amp;"."&amp;C318&amp;".")</f>
        <v/>
      </c>
      <c r="H318" t="str">
        <f>IF(G318&lt;&gt;"","a","")</f>
        <v/>
      </c>
      <c r="I318" s="194"/>
      <c r="J318" s="188">
        <f t="shared" si="133"/>
        <v>0</v>
      </c>
    </row>
    <row r="319" spans="1:17">
      <c r="A319" s="110" t="str">
        <f t="shared" ca="1" si="113"/>
        <v>B</v>
      </c>
      <c r="B319" s="110">
        <f t="shared" ca="1" si="114"/>
        <v>10</v>
      </c>
      <c r="D319" s="19" t="str">
        <f t="shared" ref="D319:D320" si="135">IF(C319="","",A319&amp;"."&amp;B319&amp;"."&amp;C319&amp;".")</f>
        <v/>
      </c>
      <c r="E319" s="89" t="s">
        <v>1039</v>
      </c>
      <c r="F319" s="90" t="s">
        <v>9</v>
      </c>
      <c r="G319" s="75">
        <v>17</v>
      </c>
      <c r="H319" s="76" t="str">
        <f t="shared" ref="H319:H320" si="136">IF(G319&lt;&gt;"","a","")</f>
        <v>a</v>
      </c>
      <c r="I319" s="192"/>
      <c r="J319" s="192">
        <f t="shared" si="133"/>
        <v>0</v>
      </c>
      <c r="L319" s="97">
        <v>15.63</v>
      </c>
      <c r="M319" s="88">
        <v>1.1000000000000001</v>
      </c>
      <c r="N319" s="88">
        <f>L319*M319</f>
        <v>17.193000000000001</v>
      </c>
    </row>
    <row r="320" spans="1:17">
      <c r="A320" s="110" t="str">
        <f t="shared" ca="1" si="113"/>
        <v>B</v>
      </c>
      <c r="B320" s="110">
        <f t="shared" ca="1" si="114"/>
        <v>10</v>
      </c>
      <c r="D320" s="19" t="str">
        <f t="shared" si="135"/>
        <v/>
      </c>
      <c r="E320" s="89" t="s">
        <v>1040</v>
      </c>
      <c r="F320" s="90" t="s">
        <v>27</v>
      </c>
      <c r="G320" s="75">
        <v>4.5</v>
      </c>
      <c r="H320" s="76" t="str">
        <f t="shared" si="136"/>
        <v>a</v>
      </c>
      <c r="I320" s="192"/>
      <c r="J320" s="192">
        <f t="shared" si="133"/>
        <v>0</v>
      </c>
      <c r="L320" s="97">
        <v>3.81</v>
      </c>
      <c r="M320" s="88">
        <v>1.1000000000000001</v>
      </c>
      <c r="N320" s="88">
        <f>L320*M320</f>
        <v>4.1910000000000007</v>
      </c>
    </row>
    <row r="321" spans="1:17">
      <c r="A321" s="110" t="str">
        <f t="shared" ca="1" si="113"/>
        <v>B</v>
      </c>
      <c r="B321" s="110">
        <f t="shared" ca="1" si="114"/>
        <v>10</v>
      </c>
      <c r="D321" s="19" t="str">
        <f t="shared" ref="D321:D328" si="137">IF(C321="","",A321&amp;"."&amp;B321&amp;"."&amp;C321&amp;".")</f>
        <v/>
      </c>
      <c r="H321" t="str">
        <f>IF(G321&lt;&gt;"","a","")</f>
        <v/>
      </c>
      <c r="J321" s="188">
        <f t="shared" si="133"/>
        <v>0</v>
      </c>
    </row>
    <row r="322" spans="1:17">
      <c r="A322" s="110" t="str">
        <f t="shared" ca="1" si="113"/>
        <v>B</v>
      </c>
      <c r="B322" s="110">
        <f t="shared" ca="1" si="114"/>
        <v>10</v>
      </c>
      <c r="C322" s="25">
        <v>2</v>
      </c>
      <c r="D322" s="184" t="str">
        <f t="shared" ca="1" si="137"/>
        <v>B.10.2.</v>
      </c>
      <c r="E322" s="63" t="s">
        <v>1043</v>
      </c>
      <c r="H322" t="str">
        <f t="shared" ref="H322:H324" si="138">IF(G322&lt;&gt;"","a","")</f>
        <v/>
      </c>
      <c r="J322" s="188">
        <f t="shared" si="133"/>
        <v>0</v>
      </c>
    </row>
    <row r="323" spans="1:17" ht="24">
      <c r="A323" s="110" t="str">
        <f t="shared" ca="1" si="113"/>
        <v>B</v>
      </c>
      <c r="B323" s="110">
        <f t="shared" ca="1" si="114"/>
        <v>10</v>
      </c>
      <c r="D323" s="19" t="str">
        <f t="shared" si="137"/>
        <v/>
      </c>
      <c r="E323" s="63" t="s">
        <v>43</v>
      </c>
      <c r="H323" t="str">
        <f t="shared" si="138"/>
        <v/>
      </c>
      <c r="J323" s="188">
        <f t="shared" si="133"/>
        <v>0</v>
      </c>
    </row>
    <row r="324" spans="1:17" ht="72">
      <c r="A324" s="110" t="str">
        <f t="shared" ca="1" si="113"/>
        <v>B</v>
      </c>
      <c r="B324" s="110">
        <f t="shared" ca="1" si="114"/>
        <v>10</v>
      </c>
      <c r="D324" s="19" t="str">
        <f t="shared" si="137"/>
        <v/>
      </c>
      <c r="E324" s="65" t="s">
        <v>44</v>
      </c>
      <c r="H324" t="str">
        <f t="shared" si="138"/>
        <v/>
      </c>
      <c r="J324" s="188">
        <f t="shared" si="133"/>
        <v>0</v>
      </c>
    </row>
    <row r="325" spans="1:17" ht="36">
      <c r="A325" s="110" t="str">
        <f t="shared" ca="1" si="113"/>
        <v>B</v>
      </c>
      <c r="B325" s="110">
        <f t="shared" ca="1" si="114"/>
        <v>10</v>
      </c>
      <c r="D325" s="19" t="str">
        <f t="shared" si="137"/>
        <v/>
      </c>
      <c r="E325" s="65" t="s">
        <v>58</v>
      </c>
      <c r="H325" t="str">
        <f>IF(G325&lt;&gt;"","a","")</f>
        <v/>
      </c>
      <c r="J325" s="188">
        <f>G325*I325</f>
        <v>0</v>
      </c>
    </row>
    <row r="326" spans="1:17" ht="60">
      <c r="A326" s="110" t="str">
        <f t="shared" ca="1" si="113"/>
        <v>B</v>
      </c>
      <c r="B326" s="110">
        <f t="shared" ca="1" si="114"/>
        <v>10</v>
      </c>
      <c r="D326" s="19" t="str">
        <f t="shared" si="137"/>
        <v/>
      </c>
      <c r="E326" s="65" t="s">
        <v>1044</v>
      </c>
      <c r="H326" t="str">
        <f t="shared" ref="H326:H332" si="139">IF(G326&lt;&gt;"","a","")</f>
        <v/>
      </c>
      <c r="J326" s="188">
        <f t="shared" ref="J326:J332" si="140">G326*I326</f>
        <v>0</v>
      </c>
    </row>
    <row r="327" spans="1:17" ht="24">
      <c r="A327" s="110" t="str">
        <f t="shared" ca="1" si="113"/>
        <v>B</v>
      </c>
      <c r="B327" s="110">
        <f t="shared" ca="1" si="114"/>
        <v>10</v>
      </c>
      <c r="D327" s="19" t="str">
        <f t="shared" si="137"/>
        <v/>
      </c>
      <c r="E327" s="63" t="s">
        <v>1166</v>
      </c>
      <c r="H327" t="str">
        <f>IF(G327&lt;&gt;"","a","")</f>
        <v/>
      </c>
      <c r="J327" s="188">
        <f t="shared" si="140"/>
        <v>0</v>
      </c>
    </row>
    <row r="328" spans="1:17">
      <c r="A328" s="110" t="str">
        <f t="shared" ca="1" si="113"/>
        <v>B</v>
      </c>
      <c r="B328" s="110">
        <f t="shared" ca="1" si="114"/>
        <v>10</v>
      </c>
      <c r="D328" s="19" t="str">
        <f t="shared" si="137"/>
        <v/>
      </c>
      <c r="H328" t="str">
        <f t="shared" si="139"/>
        <v/>
      </c>
      <c r="I328" s="194"/>
      <c r="J328" s="188">
        <f t="shared" si="140"/>
        <v>0</v>
      </c>
    </row>
    <row r="329" spans="1:17">
      <c r="A329" s="110" t="str">
        <f t="shared" ca="1" si="113"/>
        <v>B</v>
      </c>
      <c r="B329" s="110">
        <f t="shared" ca="1" si="114"/>
        <v>10</v>
      </c>
      <c r="D329" s="19" t="str">
        <f t="shared" ref="D329" si="141">IF(C329="","",A329&amp;"."&amp;B329&amp;"."&amp;C329&amp;".")</f>
        <v/>
      </c>
      <c r="E329" s="89" t="s">
        <v>1041</v>
      </c>
      <c r="F329" s="90" t="s">
        <v>9</v>
      </c>
      <c r="G329" s="75">
        <v>50</v>
      </c>
      <c r="H329" s="76" t="str">
        <f t="shared" si="139"/>
        <v>a</v>
      </c>
      <c r="I329" s="192"/>
      <c r="J329" s="192">
        <f t="shared" si="140"/>
        <v>0</v>
      </c>
      <c r="L329" s="97">
        <v>45.07</v>
      </c>
      <c r="M329" s="88">
        <v>1.1000000000000001</v>
      </c>
      <c r="N329" s="88">
        <f>L329*M329</f>
        <v>49.577000000000005</v>
      </c>
    </row>
    <row r="330" spans="1:17">
      <c r="A330" s="110" t="str">
        <f t="shared" ca="1" si="113"/>
        <v>B</v>
      </c>
      <c r="B330" s="110">
        <f t="shared" ca="1" si="114"/>
        <v>10</v>
      </c>
      <c r="D330" s="19" t="str">
        <f>IF(C330="","",A330&amp;"."&amp;B330&amp;"."&amp;C330&amp;".")</f>
        <v/>
      </c>
      <c r="E330" s="89" t="s">
        <v>59</v>
      </c>
      <c r="F330" s="80" t="s">
        <v>27</v>
      </c>
      <c r="G330" s="75">
        <v>7.5</v>
      </c>
      <c r="H330" s="76" t="str">
        <f t="shared" si="139"/>
        <v>a</v>
      </c>
      <c r="I330" s="195"/>
      <c r="J330" s="192">
        <f t="shared" si="140"/>
        <v>0</v>
      </c>
      <c r="O330" s="88">
        <f>N329*0.15</f>
        <v>7.4365500000000004</v>
      </c>
    </row>
    <row r="331" spans="1:17">
      <c r="A331" s="110" t="str">
        <f t="shared" ca="1" si="113"/>
        <v>B</v>
      </c>
      <c r="B331" s="110">
        <f t="shared" ca="1" si="114"/>
        <v>10</v>
      </c>
      <c r="D331" s="19" t="str">
        <f>IF(C331="","",A331&amp;"."&amp;B331&amp;"."&amp;C331&amp;".")</f>
        <v/>
      </c>
      <c r="H331" t="str">
        <f t="shared" si="139"/>
        <v/>
      </c>
      <c r="J331" s="188">
        <f t="shared" si="140"/>
        <v>0</v>
      </c>
    </row>
    <row r="332" spans="1:17" ht="12.75" thickBot="1">
      <c r="A332" s="110" t="str">
        <f t="shared" ca="1" si="113"/>
        <v>B</v>
      </c>
      <c r="B332" s="110">
        <f t="shared" ca="1" si="114"/>
        <v>10</v>
      </c>
      <c r="D332" s="19" t="str">
        <f t="shared" ref="D332:D335" si="142">IF(C332="","",A332&amp;"."&amp;B332&amp;"."&amp;C332&amp;".")</f>
        <v/>
      </c>
      <c r="H332" t="str">
        <f t="shared" si="139"/>
        <v/>
      </c>
      <c r="J332" s="188">
        <f t="shared" si="140"/>
        <v>0</v>
      </c>
    </row>
    <row r="333" spans="1:17" ht="12.75" thickBot="1">
      <c r="A333" s="110" t="str">
        <f t="shared" ca="1" si="113"/>
        <v>B</v>
      </c>
      <c r="B333" s="110">
        <f t="shared" ca="1" si="114"/>
        <v>10</v>
      </c>
      <c r="D333" s="19" t="str">
        <f t="shared" si="142"/>
        <v/>
      </c>
      <c r="E333" s="35" t="str">
        <f ca="1">E312&amp;" UKUPNO"</f>
        <v>KERAMIČARSKI RADOVI UKUPNO</v>
      </c>
      <c r="F333" s="14"/>
      <c r="G333" s="10"/>
      <c r="H333" s="10"/>
      <c r="I333" s="193"/>
      <c r="J333" s="193">
        <f>SUM(J314:J332)</f>
        <v>0</v>
      </c>
    </row>
    <row r="334" spans="1:17">
      <c r="A334" s="110" t="str">
        <f t="shared" ca="1" si="113"/>
        <v>B</v>
      </c>
      <c r="B334" s="110">
        <f t="shared" ca="1" si="114"/>
        <v>10</v>
      </c>
      <c r="D334" s="19" t="str">
        <f t="shared" si="142"/>
        <v/>
      </c>
      <c r="H334" t="str">
        <f t="shared" ref="H334:H429" si="143">IF(G334&lt;&gt;"","a","")</f>
        <v/>
      </c>
      <c r="J334" s="188">
        <f>G334*I334</f>
        <v>0</v>
      </c>
    </row>
    <row r="335" spans="1:17" ht="12.75" thickBot="1">
      <c r="A335" s="110" t="str">
        <f t="shared" ca="1" si="113"/>
        <v>B</v>
      </c>
      <c r="B335" s="110">
        <f t="shared" ca="1" si="114"/>
        <v>10</v>
      </c>
      <c r="D335" s="19" t="str">
        <f t="shared" si="142"/>
        <v/>
      </c>
      <c r="H335" t="str">
        <f t="shared" si="143"/>
        <v/>
      </c>
      <c r="J335" s="188">
        <f>G335*I335</f>
        <v>0</v>
      </c>
    </row>
    <row r="336" spans="1:17" s="6" customFormat="1" ht="12.75" thickBot="1">
      <c r="A336" s="110" t="str">
        <f t="shared" ca="1" si="113"/>
        <v>B</v>
      </c>
      <c r="B336" s="110">
        <v>11</v>
      </c>
      <c r="C336" s="25"/>
      <c r="D336" s="23" t="str">
        <f ca="1">A336&amp;"."&amp;B336&amp;"."</f>
        <v>B.11.</v>
      </c>
      <c r="E336" s="33" t="str">
        <f ca="1">VLOOKUP(D336,Table1[],2,FALSE)</f>
        <v>SOBOSLIKARSKO‐LIČILAČKI RADOVI</v>
      </c>
      <c r="F336" s="13"/>
      <c r="G336" s="29"/>
      <c r="H336" s="9" t="str">
        <f t="shared" si="143"/>
        <v/>
      </c>
      <c r="I336" s="190"/>
      <c r="J336" s="190"/>
      <c r="K336" s="68"/>
      <c r="L336" s="26"/>
      <c r="M336" s="26"/>
      <c r="N336" s="26"/>
      <c r="O336" s="26"/>
      <c r="P336" s="26"/>
      <c r="Q336" s="26"/>
    </row>
    <row r="337" spans="1:18">
      <c r="A337" s="110" t="str">
        <f t="shared" ca="1" si="113"/>
        <v>B</v>
      </c>
      <c r="B337" s="110">
        <f t="shared" ca="1" si="114"/>
        <v>11</v>
      </c>
      <c r="D337" s="19" t="str">
        <f t="shared" ref="D337:D346" si="144">IF(C337="","",A337&amp;"."&amp;B337&amp;"."&amp;C337&amp;".")</f>
        <v/>
      </c>
      <c r="H337" t="str">
        <f t="shared" ref="H337:H346" si="145">IF(G337&lt;&gt;"","a","")</f>
        <v/>
      </c>
    </row>
    <row r="338" spans="1:18">
      <c r="A338" s="110" t="str">
        <f t="shared" ca="1" si="113"/>
        <v>B</v>
      </c>
      <c r="B338" s="110">
        <f t="shared" ca="1" si="114"/>
        <v>11</v>
      </c>
      <c r="D338" s="19" t="str">
        <f t="shared" ref="D338:D344" si="146">IF(C338="","",A338&amp;"."&amp;B338&amp;"."&amp;C338&amp;".")</f>
        <v/>
      </c>
      <c r="H338" t="str">
        <f t="shared" ref="H338:H344" si="147">IF(G338&lt;&gt;"","a","")</f>
        <v/>
      </c>
    </row>
    <row r="339" spans="1:18">
      <c r="A339" s="110" t="str">
        <f t="shared" ca="1" si="113"/>
        <v>B</v>
      </c>
      <c r="B339" s="110">
        <f t="shared" ca="1" si="114"/>
        <v>11</v>
      </c>
      <c r="D339" s="19" t="str">
        <f t="shared" si="146"/>
        <v/>
      </c>
      <c r="H339" t="str">
        <f t="shared" si="147"/>
        <v/>
      </c>
    </row>
    <row r="340" spans="1:18">
      <c r="A340" s="110" t="str">
        <f t="shared" ca="1" si="113"/>
        <v>B</v>
      </c>
      <c r="B340" s="110">
        <f t="shared" ca="1" si="114"/>
        <v>11</v>
      </c>
      <c r="D340" s="19" t="str">
        <f t="shared" si="146"/>
        <v/>
      </c>
      <c r="H340" t="str">
        <f t="shared" si="147"/>
        <v/>
      </c>
    </row>
    <row r="341" spans="1:18">
      <c r="A341" s="110" t="str">
        <f t="shared" ca="1" si="113"/>
        <v>B</v>
      </c>
      <c r="B341" s="110">
        <f t="shared" ca="1" si="114"/>
        <v>11</v>
      </c>
      <c r="D341" s="19" t="str">
        <f t="shared" ref="D341:D343" si="148">IF(C341="","",A341&amp;"."&amp;B341&amp;"."&amp;C341&amp;".")</f>
        <v/>
      </c>
      <c r="H341" t="str">
        <f t="shared" ref="H341:H343" si="149">IF(G341&lt;&gt;"","a","")</f>
        <v/>
      </c>
    </row>
    <row r="342" spans="1:18">
      <c r="A342" s="110" t="str">
        <f t="shared" ca="1" si="113"/>
        <v>B</v>
      </c>
      <c r="B342" s="110">
        <f t="shared" ca="1" si="114"/>
        <v>11</v>
      </c>
      <c r="D342" s="19" t="str">
        <f t="shared" si="148"/>
        <v/>
      </c>
      <c r="H342" t="str">
        <f t="shared" si="149"/>
        <v/>
      </c>
    </row>
    <row r="343" spans="1:18">
      <c r="A343" s="110" t="str">
        <f t="shared" ca="1" si="113"/>
        <v>B</v>
      </c>
      <c r="B343" s="110">
        <f t="shared" ca="1" si="114"/>
        <v>11</v>
      </c>
      <c r="D343" s="19" t="str">
        <f t="shared" si="148"/>
        <v/>
      </c>
      <c r="H343" t="str">
        <f t="shared" si="149"/>
        <v/>
      </c>
    </row>
    <row r="344" spans="1:18">
      <c r="A344" s="110" t="str">
        <f t="shared" ca="1" si="113"/>
        <v>B</v>
      </c>
      <c r="B344" s="110">
        <f t="shared" ca="1" si="114"/>
        <v>11</v>
      </c>
      <c r="D344" s="19" t="str">
        <f t="shared" si="146"/>
        <v/>
      </c>
      <c r="H344" t="str">
        <f t="shared" si="147"/>
        <v/>
      </c>
    </row>
    <row r="345" spans="1:18">
      <c r="A345" s="110" t="str">
        <f t="shared" ca="1" si="113"/>
        <v>B</v>
      </c>
      <c r="B345" s="110">
        <f t="shared" ca="1" si="114"/>
        <v>11</v>
      </c>
      <c r="D345" s="19" t="str">
        <f t="shared" si="144"/>
        <v/>
      </c>
      <c r="H345" t="str">
        <f t="shared" si="145"/>
        <v/>
      </c>
    </row>
    <row r="346" spans="1:18">
      <c r="A346" s="110" t="str">
        <f t="shared" ca="1" si="113"/>
        <v>B</v>
      </c>
      <c r="B346" s="110">
        <f t="shared" ca="1" si="114"/>
        <v>11</v>
      </c>
      <c r="D346" s="19" t="str">
        <f t="shared" si="144"/>
        <v/>
      </c>
      <c r="H346" t="str">
        <f t="shared" si="145"/>
        <v/>
      </c>
    </row>
    <row r="347" spans="1:18">
      <c r="A347" s="110" t="str">
        <f t="shared" ca="1" si="113"/>
        <v>B</v>
      </c>
      <c r="B347" s="110">
        <f t="shared" ca="1" si="114"/>
        <v>11</v>
      </c>
      <c r="D347" s="19" t="str">
        <f t="shared" ref="D347:D348" si="150">IF(C347="","",A347&amp;"."&amp;B347&amp;"."&amp;C347&amp;".")</f>
        <v/>
      </c>
      <c r="H347" t="str">
        <f t="shared" ref="H347:H348" si="151">IF(G347&lt;&gt;"","a","")</f>
        <v/>
      </c>
    </row>
    <row r="348" spans="1:18">
      <c r="A348" s="110" t="str">
        <f t="shared" ca="1" si="113"/>
        <v>B</v>
      </c>
      <c r="B348" s="110">
        <f t="shared" ca="1" si="114"/>
        <v>11</v>
      </c>
      <c r="D348" s="19" t="str">
        <f t="shared" si="150"/>
        <v/>
      </c>
      <c r="H348" t="str">
        <f t="shared" si="151"/>
        <v/>
      </c>
    </row>
    <row r="349" spans="1:18">
      <c r="A349" s="110" t="str">
        <f t="shared" ca="1" si="113"/>
        <v>B</v>
      </c>
      <c r="B349" s="110">
        <f t="shared" ca="1" si="114"/>
        <v>11</v>
      </c>
      <c r="D349" s="19" t="str">
        <f t="shared" ref="D349:D350" si="152">IF(C349="","",A349&amp;"."&amp;B349&amp;"."&amp;C349&amp;".")</f>
        <v/>
      </c>
      <c r="H349" t="str">
        <f t="shared" ref="H349:H350" si="153">IF(G349&lt;&gt;"","a","")</f>
        <v/>
      </c>
    </row>
    <row r="350" spans="1:18">
      <c r="A350" s="110" t="str">
        <f t="shared" ca="1" si="113"/>
        <v>B</v>
      </c>
      <c r="B350" s="110">
        <f t="shared" ca="1" si="114"/>
        <v>11</v>
      </c>
      <c r="D350" s="19" t="str">
        <f t="shared" si="152"/>
        <v/>
      </c>
      <c r="H350" t="str">
        <f t="shared" si="153"/>
        <v/>
      </c>
    </row>
    <row r="351" spans="1:18">
      <c r="A351" s="110" t="str">
        <f t="shared" ca="1" si="113"/>
        <v>B</v>
      </c>
      <c r="B351" s="110">
        <f t="shared" ca="1" si="114"/>
        <v>11</v>
      </c>
      <c r="D351" s="19" t="str">
        <f t="shared" ref="D351:D432" si="154">IF(C351="","",A351&amp;"."&amp;B351&amp;"."&amp;C351&amp;".")</f>
        <v/>
      </c>
      <c r="H351" t="str">
        <f t="shared" si="143"/>
        <v/>
      </c>
    </row>
    <row r="352" spans="1:18" ht="24">
      <c r="A352" s="110" t="str">
        <f t="shared" ca="1" si="113"/>
        <v>B</v>
      </c>
      <c r="B352" s="110">
        <f t="shared" ca="1" si="114"/>
        <v>11</v>
      </c>
      <c r="C352" s="25">
        <v>1</v>
      </c>
      <c r="D352" s="184" t="str">
        <f t="shared" ref="D352:D383" ca="1" si="155">IF(C352="","",A352&amp;"."&amp;B352&amp;"."&amp;C352&amp;".")</f>
        <v>B.11.1.</v>
      </c>
      <c r="E352" s="157" t="s">
        <v>1064</v>
      </c>
      <c r="F352" s="36"/>
      <c r="G352" s="37"/>
      <c r="H352" s="38" t="str">
        <f t="shared" ref="H352:H383" si="156">IF(G352&lt;&gt;"","a","")</f>
        <v/>
      </c>
      <c r="I352" s="196"/>
      <c r="J352" s="196">
        <f>G352*I352</f>
        <v>0</v>
      </c>
      <c r="R352" s="160"/>
    </row>
    <row r="353" spans="1:18" ht="24">
      <c r="A353" s="110" t="str">
        <f t="shared" ca="1" si="113"/>
        <v>B</v>
      </c>
      <c r="B353" s="110">
        <f t="shared" ca="1" si="114"/>
        <v>11</v>
      </c>
      <c r="D353" s="19" t="str">
        <f t="shared" si="155"/>
        <v/>
      </c>
      <c r="E353" s="157" t="s">
        <v>1065</v>
      </c>
      <c r="F353" s="36"/>
      <c r="G353" s="37"/>
      <c r="H353" s="39" t="str">
        <f t="shared" si="156"/>
        <v/>
      </c>
      <c r="I353" s="196"/>
      <c r="J353" s="196">
        <f>G353*I353</f>
        <v>0</v>
      </c>
      <c r="R353" s="161"/>
    </row>
    <row r="354" spans="1:18" ht="36">
      <c r="A354" s="110" t="str">
        <f t="shared" ca="1" si="113"/>
        <v>B</v>
      </c>
      <c r="B354" s="110">
        <f t="shared" ca="1" si="114"/>
        <v>11</v>
      </c>
      <c r="D354" s="19" t="str">
        <f t="shared" si="155"/>
        <v/>
      </c>
      <c r="E354" s="157" t="s">
        <v>1066</v>
      </c>
      <c r="F354" s="36"/>
      <c r="G354" s="37"/>
      <c r="H354" s="39" t="str">
        <f t="shared" si="156"/>
        <v/>
      </c>
      <c r="I354" s="196"/>
      <c r="J354" s="196">
        <f>G354*I354</f>
        <v>0</v>
      </c>
      <c r="R354" s="161"/>
    </row>
    <row r="355" spans="1:18" ht="24">
      <c r="A355" s="110" t="str">
        <f t="shared" ca="1" si="113"/>
        <v>B</v>
      </c>
      <c r="B355" s="110">
        <f t="shared" ca="1" si="114"/>
        <v>11</v>
      </c>
      <c r="D355" s="19" t="str">
        <f t="shared" si="155"/>
        <v/>
      </c>
      <c r="E355" s="157" t="s">
        <v>7</v>
      </c>
      <c r="F355" s="36"/>
      <c r="G355" s="37"/>
      <c r="H355" s="39" t="str">
        <f t="shared" si="156"/>
        <v/>
      </c>
      <c r="I355" s="196"/>
      <c r="J355" s="196">
        <f>G355*I355</f>
        <v>0</v>
      </c>
      <c r="R355" s="161"/>
    </row>
    <row r="356" spans="1:18">
      <c r="A356" s="110" t="str">
        <f t="shared" ca="1" si="113"/>
        <v>B</v>
      </c>
      <c r="B356" s="110">
        <f t="shared" ca="1" si="114"/>
        <v>11</v>
      </c>
      <c r="D356" s="19" t="str">
        <f t="shared" si="155"/>
        <v/>
      </c>
      <c r="E356" s="40"/>
      <c r="F356" s="36"/>
      <c r="G356" s="37"/>
      <c r="H356" s="38" t="str">
        <f t="shared" si="156"/>
        <v/>
      </c>
      <c r="I356" s="196"/>
      <c r="J356" s="196"/>
    </row>
    <row r="357" spans="1:18" s="3" customFormat="1">
      <c r="A357" s="110" t="str">
        <f t="shared" ca="1" si="113"/>
        <v>B</v>
      </c>
      <c r="B357" s="110">
        <f t="shared" ca="1" si="114"/>
        <v>11</v>
      </c>
      <c r="C357" s="25"/>
      <c r="D357" s="19" t="str">
        <f t="shared" ref="D357:D358" si="157">IF(C357="","",A357&amp;"."&amp;B357&amp;"."&amp;C357&amp;".")</f>
        <v/>
      </c>
      <c r="E357" s="204" t="s">
        <v>10</v>
      </c>
      <c r="F357" s="81" t="s">
        <v>9</v>
      </c>
      <c r="G357" s="77">
        <v>700</v>
      </c>
      <c r="H357" s="82" t="str">
        <f t="shared" ref="H357:H358" si="158">IF(G357&lt;&gt;"","a","")</f>
        <v>a</v>
      </c>
      <c r="I357" s="195"/>
      <c r="J357" s="195">
        <f t="shared" ref="J357:J358" si="159">G357*I357</f>
        <v>0</v>
      </c>
      <c r="K357" s="66"/>
      <c r="L357" s="95">
        <v>948.09</v>
      </c>
      <c r="M357" s="202">
        <v>1</v>
      </c>
      <c r="N357" s="202">
        <f>L357*M357</f>
        <v>948.09</v>
      </c>
      <c r="O357" s="202"/>
      <c r="P357" s="202"/>
      <c r="Q357" s="95">
        <v>695.4</v>
      </c>
    </row>
    <row r="358" spans="1:18" s="3" customFormat="1">
      <c r="A358" s="110" t="str">
        <f t="shared" ca="1" si="113"/>
        <v>B</v>
      </c>
      <c r="B358" s="110">
        <f t="shared" ca="1" si="114"/>
        <v>11</v>
      </c>
      <c r="C358" s="25"/>
      <c r="D358" s="19" t="str">
        <f t="shared" si="157"/>
        <v/>
      </c>
      <c r="E358" s="204" t="s">
        <v>1045</v>
      </c>
      <c r="F358" s="81" t="s">
        <v>9</v>
      </c>
      <c r="G358" s="77">
        <v>170</v>
      </c>
      <c r="H358" s="82" t="str">
        <f t="shared" si="158"/>
        <v>a</v>
      </c>
      <c r="I358" s="195"/>
      <c r="J358" s="195">
        <f t="shared" si="159"/>
        <v>0</v>
      </c>
      <c r="K358" s="66"/>
      <c r="L358" s="95">
        <v>259.73</v>
      </c>
      <c r="M358" s="202">
        <v>1</v>
      </c>
      <c r="N358" s="202">
        <f>L358*M358</f>
        <v>259.73</v>
      </c>
      <c r="O358" s="202"/>
      <c r="P358" s="202"/>
      <c r="Q358" s="95">
        <f>104.64+60.53</f>
        <v>165.17000000000002</v>
      </c>
    </row>
    <row r="359" spans="1:18">
      <c r="A359" s="110" t="str">
        <f t="shared" ca="1" si="113"/>
        <v>B</v>
      </c>
      <c r="B359" s="110">
        <f t="shared" ca="1" si="114"/>
        <v>11</v>
      </c>
      <c r="D359" s="19" t="str">
        <f t="shared" si="155"/>
        <v/>
      </c>
      <c r="H359" t="str">
        <f t="shared" si="156"/>
        <v/>
      </c>
      <c r="J359" s="188">
        <f t="shared" ref="J359:J363" si="160">G359*I359</f>
        <v>0</v>
      </c>
    </row>
    <row r="360" spans="1:18" ht="24">
      <c r="A360" s="110" t="str">
        <f t="shared" ca="1" si="113"/>
        <v>B</v>
      </c>
      <c r="B360" s="110">
        <f t="shared" ca="1" si="114"/>
        <v>11</v>
      </c>
      <c r="C360" s="25">
        <v>2</v>
      </c>
      <c r="D360" s="184" t="str">
        <f t="shared" ca="1" si="155"/>
        <v>B.11.2.</v>
      </c>
      <c r="E360" s="157" t="s">
        <v>1157</v>
      </c>
      <c r="F360" s="36"/>
      <c r="G360" s="37"/>
      <c r="H360" s="38" t="str">
        <f t="shared" si="156"/>
        <v/>
      </c>
      <c r="I360" s="196"/>
      <c r="J360" s="196">
        <f t="shared" si="160"/>
        <v>0</v>
      </c>
      <c r="R360" s="160"/>
    </row>
    <row r="361" spans="1:18" ht="36">
      <c r="A361" s="110" t="str">
        <f t="shared" ca="1" si="113"/>
        <v>B</v>
      </c>
      <c r="B361" s="110">
        <f t="shared" ca="1" si="114"/>
        <v>11</v>
      </c>
      <c r="D361" s="19" t="str">
        <f t="shared" si="155"/>
        <v/>
      </c>
      <c r="E361" s="157" t="s">
        <v>1067</v>
      </c>
      <c r="F361" s="36"/>
      <c r="G361" s="37"/>
      <c r="H361" s="39" t="str">
        <f t="shared" si="156"/>
        <v/>
      </c>
      <c r="I361" s="196"/>
      <c r="J361" s="196">
        <f t="shared" si="160"/>
        <v>0</v>
      </c>
      <c r="R361" s="161"/>
    </row>
    <row r="362" spans="1:18" ht="24">
      <c r="A362" s="110" t="str">
        <f t="shared" ca="1" si="113"/>
        <v>B</v>
      </c>
      <c r="B362" s="110">
        <f t="shared" ca="1" si="114"/>
        <v>11</v>
      </c>
      <c r="D362" s="19" t="str">
        <f t="shared" si="155"/>
        <v/>
      </c>
      <c r="E362" s="157" t="s">
        <v>1086</v>
      </c>
      <c r="F362" s="36"/>
      <c r="G362" s="37"/>
      <c r="H362" s="39" t="str">
        <f t="shared" si="156"/>
        <v/>
      </c>
      <c r="I362" s="196"/>
      <c r="J362" s="196">
        <f t="shared" si="160"/>
        <v>0</v>
      </c>
      <c r="R362" s="161"/>
    </row>
    <row r="363" spans="1:18" ht="12.75">
      <c r="A363" s="110" t="str">
        <f t="shared" ca="1" si="113"/>
        <v>B</v>
      </c>
      <c r="B363" s="110">
        <f t="shared" ca="1" si="114"/>
        <v>11</v>
      </c>
      <c r="D363" s="19" t="str">
        <f t="shared" si="155"/>
        <v/>
      </c>
      <c r="E363" s="157" t="s">
        <v>1068</v>
      </c>
      <c r="F363" s="36"/>
      <c r="G363" s="37"/>
      <c r="H363" s="39" t="str">
        <f t="shared" si="156"/>
        <v/>
      </c>
      <c r="I363" s="196"/>
      <c r="J363" s="196">
        <f t="shared" si="160"/>
        <v>0</v>
      </c>
      <c r="R363" s="161"/>
    </row>
    <row r="364" spans="1:18">
      <c r="A364" s="110" t="str">
        <f t="shared" ca="1" si="113"/>
        <v>B</v>
      </c>
      <c r="B364" s="110">
        <f t="shared" ca="1" si="114"/>
        <v>11</v>
      </c>
      <c r="D364" s="19" t="str">
        <f t="shared" si="155"/>
        <v/>
      </c>
      <c r="E364" s="40"/>
      <c r="F364" s="36"/>
      <c r="G364" s="37"/>
      <c r="H364" s="38" t="str">
        <f t="shared" si="156"/>
        <v/>
      </c>
      <c r="I364" s="196"/>
      <c r="J364" s="196"/>
    </row>
    <row r="365" spans="1:18">
      <c r="A365" s="110" t="str">
        <f t="shared" ca="1" si="113"/>
        <v>B</v>
      </c>
      <c r="B365" s="110">
        <f t="shared" ca="1" si="114"/>
        <v>11</v>
      </c>
      <c r="D365" s="19" t="str">
        <f t="shared" si="155"/>
        <v/>
      </c>
      <c r="E365" s="204" t="s">
        <v>1076</v>
      </c>
      <c r="F365" s="81" t="s">
        <v>9</v>
      </c>
      <c r="G365" s="75">
        <v>5.1339999999999995</v>
      </c>
      <c r="H365" s="76" t="str">
        <f t="shared" si="156"/>
        <v>a</v>
      </c>
      <c r="I365" s="192"/>
      <c r="J365" s="192">
        <f t="shared" ref="J365:J370" si="161">G365*I365</f>
        <v>0</v>
      </c>
    </row>
    <row r="366" spans="1:18">
      <c r="A366" s="110" t="str">
        <f t="shared" ca="1" si="113"/>
        <v>B</v>
      </c>
      <c r="B366" s="110">
        <f t="shared" ca="1" si="114"/>
        <v>11</v>
      </c>
      <c r="D366" s="19" t="str">
        <f t="shared" si="155"/>
        <v/>
      </c>
      <c r="E366" s="204" t="s">
        <v>1078</v>
      </c>
      <c r="F366" s="81" t="s">
        <v>9</v>
      </c>
      <c r="G366" s="75">
        <v>5.1339999999999995</v>
      </c>
      <c r="H366" s="76" t="str">
        <f t="shared" si="156"/>
        <v>a</v>
      </c>
      <c r="I366" s="192"/>
      <c r="J366" s="192">
        <f t="shared" si="161"/>
        <v>0</v>
      </c>
    </row>
    <row r="367" spans="1:18">
      <c r="A367" s="110" t="str">
        <f t="shared" ca="1" si="113"/>
        <v>B</v>
      </c>
      <c r="B367" s="110">
        <f t="shared" ca="1" si="114"/>
        <v>11</v>
      </c>
      <c r="D367" s="19" t="str">
        <f t="shared" si="155"/>
        <v/>
      </c>
      <c r="E367" s="204" t="s">
        <v>188</v>
      </c>
      <c r="F367" s="81" t="s">
        <v>9</v>
      </c>
      <c r="G367" s="75">
        <v>6.29</v>
      </c>
      <c r="H367" s="76" t="str">
        <f t="shared" si="156"/>
        <v>a</v>
      </c>
      <c r="I367" s="192"/>
      <c r="J367" s="192">
        <f t="shared" si="161"/>
        <v>0</v>
      </c>
    </row>
    <row r="368" spans="1:18">
      <c r="A368" s="110" t="str">
        <f t="shared" ca="1" si="113"/>
        <v>B</v>
      </c>
      <c r="B368" s="110">
        <f t="shared" ca="1" si="114"/>
        <v>11</v>
      </c>
      <c r="D368" s="19" t="str">
        <f t="shared" si="155"/>
        <v/>
      </c>
      <c r="E368" s="204" t="s">
        <v>158</v>
      </c>
      <c r="F368" s="81" t="s">
        <v>9</v>
      </c>
      <c r="G368" s="75">
        <v>12.716000000000001</v>
      </c>
      <c r="H368" s="76" t="str">
        <f t="shared" si="156"/>
        <v>a</v>
      </c>
      <c r="I368" s="192"/>
      <c r="J368" s="192">
        <f t="shared" si="161"/>
        <v>0</v>
      </c>
    </row>
    <row r="369" spans="1:18">
      <c r="A369" s="110" t="str">
        <f t="shared" ca="1" si="113"/>
        <v>B</v>
      </c>
      <c r="B369" s="110">
        <f t="shared" ca="1" si="114"/>
        <v>11</v>
      </c>
      <c r="D369" s="19" t="str">
        <f t="shared" si="155"/>
        <v/>
      </c>
      <c r="E369" s="204" t="s">
        <v>159</v>
      </c>
      <c r="F369" s="81" t="s">
        <v>9</v>
      </c>
      <c r="G369" s="75">
        <v>12.716000000000001</v>
      </c>
      <c r="H369" s="76" t="str">
        <f t="shared" si="156"/>
        <v>a</v>
      </c>
      <c r="I369" s="192"/>
      <c r="J369" s="192">
        <f t="shared" si="161"/>
        <v>0</v>
      </c>
    </row>
    <row r="370" spans="1:18">
      <c r="A370" s="110" t="str">
        <f t="shared" ca="1" si="113"/>
        <v>B</v>
      </c>
      <c r="B370" s="110">
        <f t="shared" ca="1" si="114"/>
        <v>11</v>
      </c>
      <c r="D370" s="19" t="str">
        <f t="shared" si="155"/>
        <v/>
      </c>
      <c r="E370" s="204" t="s">
        <v>160</v>
      </c>
      <c r="F370" s="81" t="s">
        <v>9</v>
      </c>
      <c r="G370" s="75">
        <v>12.716000000000001</v>
      </c>
      <c r="H370" s="76" t="str">
        <f t="shared" si="156"/>
        <v>a</v>
      </c>
      <c r="I370" s="192"/>
      <c r="J370" s="192">
        <f t="shared" si="161"/>
        <v>0</v>
      </c>
    </row>
    <row r="371" spans="1:18">
      <c r="A371" s="110" t="str">
        <f t="shared" ca="1" si="113"/>
        <v>B</v>
      </c>
      <c r="B371" s="110">
        <f t="shared" ca="1" si="114"/>
        <v>11</v>
      </c>
      <c r="D371" s="19" t="str">
        <f t="shared" si="155"/>
        <v/>
      </c>
      <c r="H371" t="str">
        <f t="shared" si="156"/>
        <v/>
      </c>
      <c r="J371" s="188">
        <f>G371*I371</f>
        <v>0</v>
      </c>
    </row>
    <row r="372" spans="1:18" ht="24">
      <c r="A372" s="110" t="str">
        <f t="shared" ca="1" si="113"/>
        <v>B</v>
      </c>
      <c r="B372" s="110">
        <f t="shared" ca="1" si="114"/>
        <v>11</v>
      </c>
      <c r="C372" s="25">
        <v>3</v>
      </c>
      <c r="D372" s="184" t="str">
        <f t="shared" ca="1" si="155"/>
        <v>B.11.3.</v>
      </c>
      <c r="E372" s="157" t="s">
        <v>1158</v>
      </c>
      <c r="F372" s="36"/>
      <c r="G372" s="37"/>
      <c r="H372" s="38" t="str">
        <f t="shared" si="156"/>
        <v/>
      </c>
      <c r="I372" s="196"/>
      <c r="J372" s="196">
        <f>G372*I372</f>
        <v>0</v>
      </c>
      <c r="R372" s="160"/>
    </row>
    <row r="373" spans="1:18" ht="36">
      <c r="A373" s="110" t="str">
        <f t="shared" ca="1" si="113"/>
        <v>B</v>
      </c>
      <c r="B373" s="110">
        <f t="shared" ca="1" si="114"/>
        <v>11</v>
      </c>
      <c r="D373" s="19" t="str">
        <f t="shared" si="155"/>
        <v/>
      </c>
      <c r="E373" s="157" t="s">
        <v>1067</v>
      </c>
      <c r="F373" s="36"/>
      <c r="G373" s="37"/>
      <c r="H373" s="39" t="str">
        <f t="shared" si="156"/>
        <v/>
      </c>
      <c r="I373" s="196"/>
      <c r="J373" s="196">
        <f>G373*I373</f>
        <v>0</v>
      </c>
      <c r="R373" s="161"/>
    </row>
    <row r="374" spans="1:18" ht="24">
      <c r="A374" s="110" t="str">
        <f t="shared" ca="1" si="113"/>
        <v>B</v>
      </c>
      <c r="B374" s="110">
        <f t="shared" ca="1" si="114"/>
        <v>11</v>
      </c>
      <c r="D374" s="19" t="str">
        <f t="shared" si="155"/>
        <v/>
      </c>
      <c r="E374" s="157" t="s">
        <v>1086</v>
      </c>
      <c r="F374" s="36"/>
      <c r="G374" s="37"/>
      <c r="H374" s="39" t="str">
        <f t="shared" si="156"/>
        <v/>
      </c>
      <c r="I374" s="196"/>
      <c r="J374" s="196">
        <f>G374*I374</f>
        <v>0</v>
      </c>
      <c r="R374" s="161"/>
    </row>
    <row r="375" spans="1:18" ht="12.75">
      <c r="A375" s="110" t="str">
        <f t="shared" ca="1" si="113"/>
        <v>B</v>
      </c>
      <c r="B375" s="110">
        <f t="shared" ca="1" si="114"/>
        <v>11</v>
      </c>
      <c r="D375" s="19" t="str">
        <f t="shared" si="155"/>
        <v/>
      </c>
      <c r="E375" s="157" t="s">
        <v>1068</v>
      </c>
      <c r="F375" s="36"/>
      <c r="G375" s="37"/>
      <c r="H375" s="39" t="str">
        <f t="shared" si="156"/>
        <v/>
      </c>
      <c r="I375" s="196"/>
      <c r="J375" s="196">
        <f>G375*I375</f>
        <v>0</v>
      </c>
      <c r="R375" s="161"/>
    </row>
    <row r="376" spans="1:18">
      <c r="A376" s="110" t="str">
        <f t="shared" ca="1" si="113"/>
        <v>B</v>
      </c>
      <c r="B376" s="110">
        <f t="shared" ca="1" si="114"/>
        <v>11</v>
      </c>
      <c r="D376" s="19" t="str">
        <f t="shared" si="155"/>
        <v/>
      </c>
      <c r="E376" s="40"/>
      <c r="F376" s="36"/>
      <c r="G376" s="37"/>
      <c r="H376" s="38" t="str">
        <f t="shared" si="156"/>
        <v/>
      </c>
      <c r="I376" s="196"/>
      <c r="J376" s="196"/>
    </row>
    <row r="377" spans="1:18">
      <c r="A377" s="110" t="str">
        <f t="shared" ca="1" si="113"/>
        <v>B</v>
      </c>
      <c r="B377" s="110">
        <f t="shared" ca="1" si="114"/>
        <v>11</v>
      </c>
      <c r="D377" s="19" t="str">
        <f t="shared" si="155"/>
        <v/>
      </c>
      <c r="E377" s="204" t="s">
        <v>162</v>
      </c>
      <c r="F377" s="81" t="s">
        <v>9</v>
      </c>
      <c r="G377" s="75">
        <v>12.207360000000001</v>
      </c>
      <c r="H377" s="76" t="str">
        <f t="shared" si="156"/>
        <v>a</v>
      </c>
      <c r="I377" s="192"/>
      <c r="J377" s="192">
        <f t="shared" ref="J377:J382" si="162">G377*I377</f>
        <v>0</v>
      </c>
    </row>
    <row r="378" spans="1:18">
      <c r="A378" s="110" t="str">
        <f t="shared" ca="1" si="113"/>
        <v>B</v>
      </c>
      <c r="B378" s="110">
        <f t="shared" ca="1" si="114"/>
        <v>11</v>
      </c>
      <c r="D378" s="19" t="str">
        <f t="shared" si="155"/>
        <v/>
      </c>
      <c r="E378" s="204" t="s">
        <v>163</v>
      </c>
      <c r="F378" s="81" t="s">
        <v>9</v>
      </c>
      <c r="G378" s="75">
        <v>12.207360000000001</v>
      </c>
      <c r="H378" s="76" t="str">
        <f t="shared" si="156"/>
        <v>a</v>
      </c>
      <c r="I378" s="192"/>
      <c r="J378" s="192">
        <f t="shared" si="162"/>
        <v>0</v>
      </c>
    </row>
    <row r="379" spans="1:18">
      <c r="A379" s="110" t="str">
        <f t="shared" ca="1" si="113"/>
        <v>B</v>
      </c>
      <c r="B379" s="110">
        <f t="shared" ca="1" si="114"/>
        <v>11</v>
      </c>
      <c r="D379" s="19" t="str">
        <f t="shared" si="155"/>
        <v/>
      </c>
      <c r="E379" s="204" t="s">
        <v>164</v>
      </c>
      <c r="F379" s="81" t="s">
        <v>9</v>
      </c>
      <c r="G379" s="75">
        <v>12.207360000000001</v>
      </c>
      <c r="H379" s="76" t="str">
        <f t="shared" si="156"/>
        <v>a</v>
      </c>
      <c r="I379" s="192"/>
      <c r="J379" s="192">
        <f t="shared" si="162"/>
        <v>0</v>
      </c>
    </row>
    <row r="380" spans="1:18">
      <c r="A380" s="110" t="str">
        <f t="shared" ca="1" si="113"/>
        <v>B</v>
      </c>
      <c r="B380" s="110">
        <f t="shared" ca="1" si="114"/>
        <v>11</v>
      </c>
      <c r="D380" s="19" t="str">
        <f t="shared" si="155"/>
        <v/>
      </c>
      <c r="E380" s="204" t="s">
        <v>169</v>
      </c>
      <c r="F380" s="81" t="s">
        <v>9</v>
      </c>
      <c r="G380" s="75">
        <v>7.2256799999999997</v>
      </c>
      <c r="H380" s="76" t="str">
        <f t="shared" si="156"/>
        <v>a</v>
      </c>
      <c r="I380" s="192"/>
      <c r="J380" s="192">
        <f t="shared" si="162"/>
        <v>0</v>
      </c>
    </row>
    <row r="381" spans="1:18">
      <c r="A381" s="110" t="str">
        <f t="shared" ref="A381:A383" ca="1" si="163">INDIRECT("A" &amp; ROW() - 1)</f>
        <v>B</v>
      </c>
      <c r="B381" s="110">
        <f t="shared" ca="1" si="114"/>
        <v>11</v>
      </c>
      <c r="D381" s="19" t="str">
        <f t="shared" si="155"/>
        <v/>
      </c>
      <c r="E381" s="204" t="s">
        <v>167</v>
      </c>
      <c r="F381" s="81" t="s">
        <v>9</v>
      </c>
      <c r="G381" s="75">
        <v>6.0213999999999999</v>
      </c>
      <c r="H381" s="76" t="str">
        <f t="shared" si="156"/>
        <v>a</v>
      </c>
      <c r="I381" s="192"/>
      <c r="J381" s="192">
        <f t="shared" si="162"/>
        <v>0</v>
      </c>
    </row>
    <row r="382" spans="1:18">
      <c r="A382" s="110" t="str">
        <f t="shared" ca="1" si="163"/>
        <v>B</v>
      </c>
      <c r="B382" s="110">
        <f t="shared" ca="1" si="114"/>
        <v>11</v>
      </c>
      <c r="D382" s="19" t="str">
        <f t="shared" si="155"/>
        <v/>
      </c>
      <c r="E382" s="204" t="s">
        <v>168</v>
      </c>
      <c r="F382" s="81" t="s">
        <v>9</v>
      </c>
      <c r="G382" s="75">
        <v>6.0213999999999999</v>
      </c>
      <c r="H382" s="76" t="str">
        <f t="shared" si="156"/>
        <v>a</v>
      </c>
      <c r="I382" s="192"/>
      <c r="J382" s="192">
        <f t="shared" si="162"/>
        <v>0</v>
      </c>
    </row>
    <row r="383" spans="1:18">
      <c r="A383" s="110" t="str">
        <f t="shared" ca="1" si="163"/>
        <v>B</v>
      </c>
      <c r="B383" s="110">
        <f t="shared" ca="1" si="114"/>
        <v>11</v>
      </c>
      <c r="D383" s="19" t="str">
        <f t="shared" si="155"/>
        <v/>
      </c>
      <c r="H383" t="str">
        <f t="shared" si="156"/>
        <v/>
      </c>
      <c r="J383" s="188">
        <f>G383*I383</f>
        <v>0</v>
      </c>
    </row>
    <row r="384" spans="1:18" ht="36">
      <c r="A384" s="110" t="str">
        <f t="shared" ca="1" si="113"/>
        <v>B</v>
      </c>
      <c r="B384" s="110">
        <f t="shared" ca="1" si="114"/>
        <v>11</v>
      </c>
      <c r="C384" s="25">
        <v>4</v>
      </c>
      <c r="D384" s="184" t="str">
        <f t="shared" ca="1" si="154"/>
        <v>B.11.4.</v>
      </c>
      <c r="E384" s="157" t="s">
        <v>1159</v>
      </c>
      <c r="F384" s="36"/>
      <c r="G384" s="37"/>
      <c r="H384" s="38" t="str">
        <f t="shared" si="143"/>
        <v/>
      </c>
      <c r="I384" s="196"/>
      <c r="J384" s="196">
        <f>G384*I384</f>
        <v>0</v>
      </c>
      <c r="R384" s="160"/>
    </row>
    <row r="385" spans="1:18" ht="36">
      <c r="A385" s="110" t="str">
        <f t="shared" ca="1" si="113"/>
        <v>B</v>
      </c>
      <c r="B385" s="110">
        <f t="shared" ca="1" si="114"/>
        <v>11</v>
      </c>
      <c r="D385" s="19" t="str">
        <f t="shared" si="154"/>
        <v/>
      </c>
      <c r="E385" s="157" t="s">
        <v>1067</v>
      </c>
      <c r="F385" s="36"/>
      <c r="G385" s="37"/>
      <c r="H385" s="39" t="str">
        <f t="shared" si="143"/>
        <v/>
      </c>
      <c r="I385" s="196"/>
      <c r="J385" s="196">
        <f>G385*I385</f>
        <v>0</v>
      </c>
      <c r="R385" s="161"/>
    </row>
    <row r="386" spans="1:18" ht="24">
      <c r="A386" s="110" t="str">
        <f t="shared" ca="1" si="113"/>
        <v>B</v>
      </c>
      <c r="B386" s="110">
        <f t="shared" ca="1" si="114"/>
        <v>11</v>
      </c>
      <c r="D386" s="19" t="str">
        <f t="shared" si="154"/>
        <v/>
      </c>
      <c r="E386" s="157" t="s">
        <v>1086</v>
      </c>
      <c r="F386" s="36"/>
      <c r="G386" s="37"/>
      <c r="H386" s="39" t="str">
        <f t="shared" si="143"/>
        <v/>
      </c>
      <c r="I386" s="196"/>
      <c r="J386" s="196">
        <f>G386*I386</f>
        <v>0</v>
      </c>
      <c r="R386" s="161"/>
    </row>
    <row r="387" spans="1:18" ht="12.75">
      <c r="A387" s="110" t="str">
        <f t="shared" ca="1" si="113"/>
        <v>B</v>
      </c>
      <c r="B387" s="110">
        <f t="shared" ca="1" si="114"/>
        <v>11</v>
      </c>
      <c r="D387" s="19" t="str">
        <f t="shared" si="154"/>
        <v/>
      </c>
      <c r="E387" s="157" t="s">
        <v>1068</v>
      </c>
      <c r="F387" s="36"/>
      <c r="G387" s="37"/>
      <c r="H387" s="39" t="str">
        <f t="shared" si="143"/>
        <v/>
      </c>
      <c r="I387" s="196"/>
      <c r="J387" s="196">
        <f>G387*I387</f>
        <v>0</v>
      </c>
      <c r="R387" s="161"/>
    </row>
    <row r="388" spans="1:18">
      <c r="A388" s="110" t="str">
        <f t="shared" ca="1" si="113"/>
        <v>B</v>
      </c>
      <c r="B388" s="110">
        <f t="shared" ca="1" si="114"/>
        <v>11</v>
      </c>
      <c r="D388" s="19" t="str">
        <f t="shared" si="154"/>
        <v/>
      </c>
      <c r="E388" s="40"/>
      <c r="F388" s="36"/>
      <c r="G388" s="37"/>
      <c r="H388" s="38" t="str">
        <f t="shared" si="143"/>
        <v/>
      </c>
      <c r="I388" s="196"/>
      <c r="J388" s="196"/>
    </row>
    <row r="389" spans="1:18">
      <c r="A389" s="110" t="str">
        <f t="shared" ca="1" si="113"/>
        <v>B</v>
      </c>
      <c r="B389" s="110">
        <f t="shared" ca="1" si="114"/>
        <v>11</v>
      </c>
      <c r="D389" s="19" t="str">
        <f t="shared" si="154"/>
        <v/>
      </c>
      <c r="E389" s="204" t="s">
        <v>154</v>
      </c>
      <c r="F389" s="81" t="s">
        <v>9</v>
      </c>
      <c r="G389" s="75">
        <v>3.4985999999999997</v>
      </c>
      <c r="H389" s="76" t="str">
        <f t="shared" si="143"/>
        <v>a</v>
      </c>
      <c r="I389" s="192"/>
      <c r="J389" s="192">
        <f t="shared" ref="J389:J397" si="164">G389*I389</f>
        <v>0</v>
      </c>
    </row>
    <row r="390" spans="1:18">
      <c r="A390" s="110" t="str">
        <f t="shared" ca="1" si="113"/>
        <v>B</v>
      </c>
      <c r="B390" s="110">
        <f t="shared" ca="1" si="114"/>
        <v>11</v>
      </c>
      <c r="D390" s="19" t="str">
        <f t="shared" si="154"/>
        <v/>
      </c>
      <c r="E390" s="204" t="s">
        <v>155</v>
      </c>
      <c r="F390" s="81" t="s">
        <v>9</v>
      </c>
      <c r="G390" s="75">
        <v>3.4985999999999997</v>
      </c>
      <c r="H390" s="76" t="str">
        <f t="shared" si="143"/>
        <v>a</v>
      </c>
      <c r="I390" s="192"/>
      <c r="J390" s="192">
        <f t="shared" si="164"/>
        <v>0</v>
      </c>
    </row>
    <row r="391" spans="1:18">
      <c r="A391" s="110" t="str">
        <f t="shared" ca="1" si="113"/>
        <v>B</v>
      </c>
      <c r="B391" s="110">
        <f t="shared" ca="1" si="114"/>
        <v>11</v>
      </c>
      <c r="D391" s="19" t="str">
        <f t="shared" si="154"/>
        <v/>
      </c>
      <c r="E391" s="204" t="s">
        <v>156</v>
      </c>
      <c r="F391" s="81" t="s">
        <v>9</v>
      </c>
      <c r="G391" s="75">
        <v>3.4985999999999997</v>
      </c>
      <c r="H391" s="76" t="str">
        <f t="shared" si="143"/>
        <v>a</v>
      </c>
      <c r="I391" s="192"/>
      <c r="J391" s="192">
        <f t="shared" si="164"/>
        <v>0</v>
      </c>
    </row>
    <row r="392" spans="1:18">
      <c r="A392" s="110" t="str">
        <f t="shared" ref="A392:A394" ca="1" si="165">INDIRECT("A" &amp; ROW() - 1)</f>
        <v>B</v>
      </c>
      <c r="B392" s="110">
        <f t="shared" ref="B392:B394" ca="1" si="166">INDIRECT("B" &amp; ROW() - 1)</f>
        <v>11</v>
      </c>
      <c r="D392" s="19" t="str">
        <f t="shared" ref="D392:D394" si="167">IF(C392="","",A392&amp;"."&amp;B392&amp;"."&amp;C392&amp;".")</f>
        <v/>
      </c>
      <c r="E392" s="204" t="s">
        <v>170</v>
      </c>
      <c r="F392" s="81" t="s">
        <v>9</v>
      </c>
      <c r="G392" s="75">
        <v>3.4985999999999997</v>
      </c>
      <c r="H392" s="76" t="str">
        <f t="shared" ref="H392:H394" si="168">IF(G392&lt;&gt;"","a","")</f>
        <v>a</v>
      </c>
      <c r="I392" s="192"/>
      <c r="J392" s="192">
        <f t="shared" ref="J392:J394" si="169">G392*I392</f>
        <v>0</v>
      </c>
    </row>
    <row r="393" spans="1:18">
      <c r="A393" s="110" t="str">
        <f t="shared" ca="1" si="165"/>
        <v>B</v>
      </c>
      <c r="B393" s="110">
        <f t="shared" ca="1" si="166"/>
        <v>11</v>
      </c>
      <c r="D393" s="19" t="str">
        <f t="shared" si="167"/>
        <v/>
      </c>
      <c r="E393" s="204" t="s">
        <v>171</v>
      </c>
      <c r="F393" s="81" t="s">
        <v>9</v>
      </c>
      <c r="G393" s="75">
        <v>3.4985999999999997</v>
      </c>
      <c r="H393" s="76" t="str">
        <f t="shared" si="168"/>
        <v>a</v>
      </c>
      <c r="I393" s="192"/>
      <c r="J393" s="192">
        <f t="shared" si="169"/>
        <v>0</v>
      </c>
    </row>
    <row r="394" spans="1:18">
      <c r="A394" s="110" t="str">
        <f t="shared" ca="1" si="165"/>
        <v>B</v>
      </c>
      <c r="B394" s="110">
        <f t="shared" ca="1" si="166"/>
        <v>11</v>
      </c>
      <c r="D394" s="19" t="str">
        <f t="shared" si="167"/>
        <v/>
      </c>
      <c r="E394" s="204" t="s">
        <v>172</v>
      </c>
      <c r="F394" s="81" t="s">
        <v>9</v>
      </c>
      <c r="G394" s="75">
        <v>3.4985999999999997</v>
      </c>
      <c r="H394" s="76" t="str">
        <f t="shared" si="168"/>
        <v>a</v>
      </c>
      <c r="I394" s="192"/>
      <c r="J394" s="192">
        <f t="shared" si="169"/>
        <v>0</v>
      </c>
    </row>
    <row r="395" spans="1:18">
      <c r="A395" s="110" t="str">
        <f t="shared" ca="1" si="113"/>
        <v>B</v>
      </c>
      <c r="B395" s="110">
        <f t="shared" ca="1" si="114"/>
        <v>11</v>
      </c>
      <c r="D395" s="19" t="str">
        <f t="shared" si="154"/>
        <v/>
      </c>
      <c r="E395" s="204" t="s">
        <v>174</v>
      </c>
      <c r="F395" s="81" t="s">
        <v>9</v>
      </c>
      <c r="G395" s="75">
        <v>3.4985999999999997</v>
      </c>
      <c r="H395" s="76" t="str">
        <f t="shared" si="143"/>
        <v>a</v>
      </c>
      <c r="I395" s="192"/>
      <c r="J395" s="192">
        <f t="shared" si="164"/>
        <v>0</v>
      </c>
    </row>
    <row r="396" spans="1:18">
      <c r="A396" s="110" t="str">
        <f t="shared" ca="1" si="113"/>
        <v>B</v>
      </c>
      <c r="B396" s="110">
        <f t="shared" ca="1" si="114"/>
        <v>11</v>
      </c>
      <c r="D396" s="19" t="str">
        <f t="shared" si="154"/>
        <v/>
      </c>
      <c r="E396" s="204" t="s">
        <v>175</v>
      </c>
      <c r="F396" s="81" t="s">
        <v>9</v>
      </c>
      <c r="G396" s="75">
        <v>3.4985999999999997</v>
      </c>
      <c r="H396" s="76" t="str">
        <f t="shared" si="143"/>
        <v>a</v>
      </c>
      <c r="I396" s="192"/>
      <c r="J396" s="192">
        <f t="shared" si="164"/>
        <v>0</v>
      </c>
    </row>
    <row r="397" spans="1:18">
      <c r="A397" s="110" t="str">
        <f t="shared" ca="1" si="113"/>
        <v>B</v>
      </c>
      <c r="B397" s="110">
        <f t="shared" ca="1" si="114"/>
        <v>11</v>
      </c>
      <c r="D397" s="19" t="str">
        <f t="shared" si="154"/>
        <v/>
      </c>
      <c r="E397" s="204" t="s">
        <v>176</v>
      </c>
      <c r="F397" s="81" t="s">
        <v>9</v>
      </c>
      <c r="G397" s="75">
        <v>3.4985999999999997</v>
      </c>
      <c r="H397" s="76" t="str">
        <f t="shared" si="143"/>
        <v>a</v>
      </c>
      <c r="I397" s="192"/>
      <c r="J397" s="192">
        <f t="shared" si="164"/>
        <v>0</v>
      </c>
    </row>
    <row r="398" spans="1:18">
      <c r="A398" s="110" t="str">
        <f t="shared" ca="1" si="113"/>
        <v>B</v>
      </c>
      <c r="B398" s="110">
        <f t="shared" ca="1" si="114"/>
        <v>11</v>
      </c>
      <c r="D398" s="19" t="str">
        <f t="shared" si="154"/>
        <v/>
      </c>
      <c r="H398" t="str">
        <f t="shared" si="143"/>
        <v/>
      </c>
      <c r="J398" s="188">
        <f>G398*I398</f>
        <v>0</v>
      </c>
    </row>
    <row r="399" spans="1:18" ht="24">
      <c r="A399" s="110" t="str">
        <f t="shared" ca="1" si="113"/>
        <v>B</v>
      </c>
      <c r="B399" s="110">
        <f t="shared" ca="1" si="114"/>
        <v>11</v>
      </c>
      <c r="C399" s="25">
        <v>5</v>
      </c>
      <c r="D399" s="184" t="str">
        <f t="shared" ref="D399:D421" ca="1" si="170">IF(C399="","",A399&amp;"."&amp;B399&amp;"."&amp;C399&amp;".")</f>
        <v>B.11.5.</v>
      </c>
      <c r="E399" s="157" t="s">
        <v>1161</v>
      </c>
      <c r="F399" s="36"/>
      <c r="G399" s="37"/>
      <c r="H399" s="38" t="str">
        <f t="shared" ref="H399:H421" si="171">IF(G399&lt;&gt;"","a","")</f>
        <v/>
      </c>
      <c r="I399" s="196"/>
      <c r="J399" s="196">
        <f>G399*I399</f>
        <v>0</v>
      </c>
      <c r="R399" s="160"/>
    </row>
    <row r="400" spans="1:18" ht="36">
      <c r="A400" s="110" t="str">
        <f t="shared" ca="1" si="113"/>
        <v>B</v>
      </c>
      <c r="B400" s="110">
        <f t="shared" ca="1" si="114"/>
        <v>11</v>
      </c>
      <c r="D400" s="19" t="str">
        <f t="shared" si="170"/>
        <v/>
      </c>
      <c r="E400" s="157" t="s">
        <v>1067</v>
      </c>
      <c r="F400" s="36"/>
      <c r="G400" s="37"/>
      <c r="H400" s="39" t="str">
        <f t="shared" si="171"/>
        <v/>
      </c>
      <c r="I400" s="196"/>
      <c r="J400" s="196">
        <f>G400*I400</f>
        <v>0</v>
      </c>
      <c r="R400" s="161"/>
    </row>
    <row r="401" spans="1:18" ht="24">
      <c r="A401" s="110" t="str">
        <f t="shared" ca="1" si="113"/>
        <v>B</v>
      </c>
      <c r="B401" s="110">
        <f t="shared" ca="1" si="114"/>
        <v>11</v>
      </c>
      <c r="D401" s="19" t="str">
        <f t="shared" si="170"/>
        <v/>
      </c>
      <c r="E401" s="157" t="s">
        <v>1086</v>
      </c>
      <c r="F401" s="36"/>
      <c r="G401" s="37"/>
      <c r="H401" s="39" t="str">
        <f t="shared" si="171"/>
        <v/>
      </c>
      <c r="I401" s="196"/>
      <c r="J401" s="196">
        <f>G401*I401</f>
        <v>0</v>
      </c>
      <c r="R401" s="161"/>
    </row>
    <row r="402" spans="1:18" ht="12.75">
      <c r="A402" s="110" t="str">
        <f t="shared" ca="1" si="113"/>
        <v>B</v>
      </c>
      <c r="B402" s="110">
        <f t="shared" ca="1" si="114"/>
        <v>11</v>
      </c>
      <c r="D402" s="19" t="str">
        <f t="shared" si="170"/>
        <v/>
      </c>
      <c r="E402" s="157" t="s">
        <v>1068</v>
      </c>
      <c r="F402" s="36"/>
      <c r="G402" s="37"/>
      <c r="H402" s="39" t="str">
        <f t="shared" si="171"/>
        <v/>
      </c>
      <c r="I402" s="196"/>
      <c r="J402" s="196">
        <f>G402*I402</f>
        <v>0</v>
      </c>
      <c r="R402" s="161"/>
    </row>
    <row r="403" spans="1:18">
      <c r="A403" s="110" t="str">
        <f t="shared" ca="1" si="113"/>
        <v>B</v>
      </c>
      <c r="B403" s="110">
        <f t="shared" ca="1" si="114"/>
        <v>11</v>
      </c>
      <c r="D403" s="19" t="str">
        <f t="shared" si="170"/>
        <v/>
      </c>
      <c r="E403" s="40"/>
      <c r="F403" s="36"/>
      <c r="G403" s="37"/>
      <c r="H403" s="38" t="str">
        <f t="shared" si="171"/>
        <v/>
      </c>
      <c r="I403" s="196"/>
      <c r="J403" s="196"/>
    </row>
    <row r="404" spans="1:18">
      <c r="A404" s="110" t="str">
        <f t="shared" ref="A404:A408" ca="1" si="172">INDIRECT("A" &amp; ROW() - 1)</f>
        <v>B</v>
      </c>
      <c r="B404" s="110">
        <f t="shared" ref="B404:B408" ca="1" si="173">INDIRECT("B" &amp; ROW() - 1)</f>
        <v>11</v>
      </c>
      <c r="D404" s="19" t="str">
        <f t="shared" ref="D404:D408" si="174">IF(C404="","",A404&amp;"."&amp;B404&amp;"."&amp;C404&amp;".")</f>
        <v/>
      </c>
      <c r="E404" s="204" t="s">
        <v>1094</v>
      </c>
      <c r="F404" s="81" t="s">
        <v>9</v>
      </c>
      <c r="G404" s="75">
        <v>15.795719999999998</v>
      </c>
      <c r="H404" s="76" t="str">
        <f t="shared" ref="H404:H408" si="175">IF(G404&lt;&gt;"","a","")</f>
        <v>a</v>
      </c>
      <c r="I404" s="192"/>
      <c r="J404" s="192">
        <f t="shared" ref="J404:J408" si="176">G404*I404</f>
        <v>0</v>
      </c>
    </row>
    <row r="405" spans="1:18">
      <c r="A405" s="110" t="str">
        <f t="shared" ca="1" si="172"/>
        <v>B</v>
      </c>
      <c r="B405" s="110">
        <f t="shared" ca="1" si="173"/>
        <v>11</v>
      </c>
      <c r="D405" s="19" t="str">
        <f t="shared" si="174"/>
        <v/>
      </c>
      <c r="E405" s="204" t="s">
        <v>1096</v>
      </c>
      <c r="F405" s="81" t="s">
        <v>9</v>
      </c>
      <c r="G405" s="75">
        <v>15.795719999999998</v>
      </c>
      <c r="H405" s="76" t="str">
        <f t="shared" si="175"/>
        <v>a</v>
      </c>
      <c r="I405" s="192"/>
      <c r="J405" s="192">
        <f t="shared" si="176"/>
        <v>0</v>
      </c>
    </row>
    <row r="406" spans="1:18">
      <c r="A406" s="110" t="str">
        <f t="shared" ca="1" si="172"/>
        <v>B</v>
      </c>
      <c r="B406" s="110">
        <f t="shared" ca="1" si="173"/>
        <v>11</v>
      </c>
      <c r="D406" s="19" t="str">
        <f t="shared" si="174"/>
        <v/>
      </c>
      <c r="E406" s="204" t="s">
        <v>1097</v>
      </c>
      <c r="F406" s="81" t="s">
        <v>9</v>
      </c>
      <c r="G406" s="75">
        <v>15.795719999999998</v>
      </c>
      <c r="H406" s="76" t="str">
        <f t="shared" si="175"/>
        <v>a</v>
      </c>
      <c r="I406" s="192"/>
      <c r="J406" s="192">
        <f t="shared" si="176"/>
        <v>0</v>
      </c>
    </row>
    <row r="407" spans="1:18">
      <c r="A407" s="110" t="str">
        <f t="shared" ca="1" si="172"/>
        <v>B</v>
      </c>
      <c r="B407" s="110">
        <f t="shared" ca="1" si="173"/>
        <v>11</v>
      </c>
      <c r="D407" s="19" t="str">
        <f t="shared" si="174"/>
        <v/>
      </c>
      <c r="E407" s="204" t="s">
        <v>1098</v>
      </c>
      <c r="F407" s="81" t="s">
        <v>9</v>
      </c>
      <c r="G407" s="75">
        <v>15.795719999999998</v>
      </c>
      <c r="H407" s="76" t="str">
        <f t="shared" si="175"/>
        <v>a</v>
      </c>
      <c r="I407" s="192"/>
      <c r="J407" s="192">
        <f t="shared" si="176"/>
        <v>0</v>
      </c>
    </row>
    <row r="408" spans="1:18">
      <c r="A408" s="110" t="str">
        <f t="shared" ca="1" si="172"/>
        <v>B</v>
      </c>
      <c r="B408" s="110">
        <f t="shared" ca="1" si="173"/>
        <v>11</v>
      </c>
      <c r="D408" s="19" t="str">
        <f t="shared" si="174"/>
        <v/>
      </c>
      <c r="E408" s="204" t="s">
        <v>1099</v>
      </c>
      <c r="F408" s="81" t="s">
        <v>9</v>
      </c>
      <c r="G408" s="75">
        <v>15.795719999999998</v>
      </c>
      <c r="H408" s="76" t="str">
        <f t="shared" si="175"/>
        <v>a</v>
      </c>
      <c r="I408" s="192"/>
      <c r="J408" s="192">
        <f t="shared" si="176"/>
        <v>0</v>
      </c>
    </row>
    <row r="409" spans="1:18">
      <c r="A409" s="110" t="str">
        <f t="shared" ref="A409:A421" ca="1" si="177">INDIRECT("A" &amp; ROW() - 1)</f>
        <v>B</v>
      </c>
      <c r="B409" s="110">
        <f t="shared" ref="B409:B421" ca="1" si="178">INDIRECT("B" &amp; ROW() - 1)</f>
        <v>11</v>
      </c>
      <c r="D409" s="19" t="str">
        <f t="shared" si="170"/>
        <v/>
      </c>
      <c r="E409" s="204" t="s">
        <v>1106</v>
      </c>
      <c r="F409" s="81" t="s">
        <v>9</v>
      </c>
      <c r="G409" s="75">
        <v>12.817999999999998</v>
      </c>
      <c r="H409" s="76" t="str">
        <f t="shared" si="171"/>
        <v>a</v>
      </c>
      <c r="I409" s="192"/>
      <c r="J409" s="192">
        <f t="shared" ref="J409:J411" si="179">G409*I409</f>
        <v>0</v>
      </c>
    </row>
    <row r="410" spans="1:18">
      <c r="A410" s="110" t="str">
        <f t="shared" ca="1" si="177"/>
        <v>B</v>
      </c>
      <c r="B410" s="110">
        <f t="shared" ca="1" si="178"/>
        <v>11</v>
      </c>
      <c r="D410" s="19" t="str">
        <f t="shared" si="170"/>
        <v/>
      </c>
      <c r="E410" s="204" t="s">
        <v>1107</v>
      </c>
      <c r="F410" s="81" t="s">
        <v>9</v>
      </c>
      <c r="G410" s="75">
        <v>12.817999999999998</v>
      </c>
      <c r="H410" s="76" t="str">
        <f t="shared" si="171"/>
        <v>a</v>
      </c>
      <c r="I410" s="192"/>
      <c r="J410" s="192">
        <f t="shared" si="179"/>
        <v>0</v>
      </c>
    </row>
    <row r="411" spans="1:18">
      <c r="A411" s="110" t="str">
        <f t="shared" ca="1" si="177"/>
        <v>B</v>
      </c>
      <c r="B411" s="110">
        <f t="shared" ca="1" si="178"/>
        <v>11</v>
      </c>
      <c r="D411" s="19" t="str">
        <f t="shared" si="170"/>
        <v/>
      </c>
      <c r="E411" s="204" t="s">
        <v>1108</v>
      </c>
      <c r="F411" s="81" t="s">
        <v>9</v>
      </c>
      <c r="G411" s="75">
        <v>12.817999999999998</v>
      </c>
      <c r="H411" s="76" t="str">
        <f t="shared" si="171"/>
        <v>a</v>
      </c>
      <c r="I411" s="192"/>
      <c r="J411" s="192">
        <f t="shared" si="179"/>
        <v>0</v>
      </c>
    </row>
    <row r="412" spans="1:18">
      <c r="A412" s="110" t="str">
        <f t="shared" ca="1" si="177"/>
        <v>B</v>
      </c>
      <c r="B412" s="110">
        <f t="shared" ca="1" si="178"/>
        <v>11</v>
      </c>
      <c r="D412" s="19" t="str">
        <f t="shared" si="170"/>
        <v/>
      </c>
      <c r="H412" t="str">
        <f t="shared" si="171"/>
        <v/>
      </c>
      <c r="J412" s="188">
        <f>G412*I412</f>
        <v>0</v>
      </c>
    </row>
    <row r="413" spans="1:18" ht="24">
      <c r="A413" s="110" t="str">
        <f t="shared" ca="1" si="177"/>
        <v>B</v>
      </c>
      <c r="B413" s="110">
        <f t="shared" ca="1" si="178"/>
        <v>11</v>
      </c>
      <c r="C413" s="25">
        <v>6</v>
      </c>
      <c r="D413" s="184" t="str">
        <f t="shared" ca="1" si="170"/>
        <v>B.11.6.</v>
      </c>
      <c r="E413" s="157" t="s">
        <v>1162</v>
      </c>
      <c r="F413" s="36"/>
      <c r="G413" s="37"/>
      <c r="H413" s="38" t="str">
        <f t="shared" si="171"/>
        <v/>
      </c>
      <c r="I413" s="196"/>
      <c r="J413" s="196">
        <f>G413*I413</f>
        <v>0</v>
      </c>
      <c r="R413" s="160"/>
    </row>
    <row r="414" spans="1:18" ht="36">
      <c r="A414" s="110" t="str">
        <f t="shared" ca="1" si="177"/>
        <v>B</v>
      </c>
      <c r="B414" s="110">
        <f t="shared" ca="1" si="178"/>
        <v>11</v>
      </c>
      <c r="D414" s="19" t="str">
        <f t="shared" si="170"/>
        <v/>
      </c>
      <c r="E414" s="157" t="s">
        <v>1067</v>
      </c>
      <c r="F414" s="36"/>
      <c r="G414" s="37"/>
      <c r="H414" s="39" t="str">
        <f t="shared" si="171"/>
        <v/>
      </c>
      <c r="I414" s="196"/>
      <c r="J414" s="196">
        <f>G414*I414</f>
        <v>0</v>
      </c>
      <c r="R414" s="161"/>
    </row>
    <row r="415" spans="1:18" ht="24">
      <c r="A415" s="110" t="str">
        <f t="shared" ca="1" si="177"/>
        <v>B</v>
      </c>
      <c r="B415" s="110">
        <f t="shared" ca="1" si="178"/>
        <v>11</v>
      </c>
      <c r="D415" s="19" t="str">
        <f t="shared" si="170"/>
        <v/>
      </c>
      <c r="E415" s="157" t="s">
        <v>1086</v>
      </c>
      <c r="F415" s="36"/>
      <c r="G415" s="37"/>
      <c r="H415" s="39" t="str">
        <f t="shared" si="171"/>
        <v/>
      </c>
      <c r="I415" s="196"/>
      <c r="J415" s="196">
        <f>G415*I415</f>
        <v>0</v>
      </c>
      <c r="R415" s="161"/>
    </row>
    <row r="416" spans="1:18" ht="12.75">
      <c r="A416" s="110" t="str">
        <f t="shared" ca="1" si="177"/>
        <v>B</v>
      </c>
      <c r="B416" s="110">
        <f t="shared" ca="1" si="178"/>
        <v>11</v>
      </c>
      <c r="D416" s="19" t="str">
        <f t="shared" si="170"/>
        <v/>
      </c>
      <c r="E416" s="157" t="s">
        <v>1068</v>
      </c>
      <c r="F416" s="36"/>
      <c r="G416" s="37"/>
      <c r="H416" s="39" t="str">
        <f t="shared" si="171"/>
        <v/>
      </c>
      <c r="I416" s="196"/>
      <c r="J416" s="196">
        <f>G416*I416</f>
        <v>0</v>
      </c>
      <c r="R416" s="161"/>
    </row>
    <row r="417" spans="1:18">
      <c r="A417" s="110" t="str">
        <f t="shared" ca="1" si="177"/>
        <v>B</v>
      </c>
      <c r="B417" s="110">
        <f t="shared" ca="1" si="178"/>
        <v>11</v>
      </c>
      <c r="D417" s="19" t="str">
        <f t="shared" si="170"/>
        <v/>
      </c>
      <c r="E417" s="40"/>
      <c r="F417" s="36"/>
      <c r="G417" s="37"/>
      <c r="H417" s="38" t="str">
        <f t="shared" si="171"/>
        <v/>
      </c>
      <c r="I417" s="196"/>
      <c r="J417" s="196"/>
    </row>
    <row r="418" spans="1:18">
      <c r="A418" s="110" t="str">
        <f t="shared" ca="1" si="177"/>
        <v>B</v>
      </c>
      <c r="B418" s="110">
        <f t="shared" ca="1" si="178"/>
        <v>11</v>
      </c>
      <c r="D418" s="19" t="str">
        <f t="shared" si="170"/>
        <v/>
      </c>
      <c r="E418" s="89" t="s">
        <v>1109</v>
      </c>
      <c r="F418" s="81" t="s">
        <v>9</v>
      </c>
      <c r="G418" s="75">
        <v>2.7839200000000002</v>
      </c>
      <c r="H418" s="76" t="str">
        <f t="shared" si="171"/>
        <v>a</v>
      </c>
      <c r="I418" s="192"/>
      <c r="J418" s="192">
        <f t="shared" ref="J418:J420" si="180">G418*I418</f>
        <v>0</v>
      </c>
    </row>
    <row r="419" spans="1:18">
      <c r="A419" s="110" t="str">
        <f t="shared" ca="1" si="177"/>
        <v>B</v>
      </c>
      <c r="B419" s="110">
        <f t="shared" ca="1" si="178"/>
        <v>11</v>
      </c>
      <c r="D419" s="19" t="str">
        <f t="shared" si="170"/>
        <v/>
      </c>
      <c r="E419" s="89" t="s">
        <v>1113</v>
      </c>
      <c r="F419" s="81" t="s">
        <v>9</v>
      </c>
      <c r="G419" s="75">
        <v>2.7839200000000002</v>
      </c>
      <c r="H419" s="76" t="str">
        <f t="shared" si="171"/>
        <v>a</v>
      </c>
      <c r="I419" s="192"/>
      <c r="J419" s="192">
        <f t="shared" si="180"/>
        <v>0</v>
      </c>
    </row>
    <row r="420" spans="1:18">
      <c r="A420" s="110" t="str">
        <f t="shared" ca="1" si="177"/>
        <v>B</v>
      </c>
      <c r="B420" s="110">
        <f t="shared" ca="1" si="178"/>
        <v>11</v>
      </c>
      <c r="D420" s="19" t="str">
        <f t="shared" si="170"/>
        <v/>
      </c>
      <c r="E420" s="89" t="s">
        <v>1115</v>
      </c>
      <c r="F420" s="81" t="s">
        <v>9</v>
      </c>
      <c r="G420" s="75">
        <v>1.8278399999999999</v>
      </c>
      <c r="H420" s="76" t="str">
        <f t="shared" si="171"/>
        <v>a</v>
      </c>
      <c r="I420" s="192"/>
      <c r="J420" s="192">
        <f t="shared" si="180"/>
        <v>0</v>
      </c>
    </row>
    <row r="421" spans="1:18">
      <c r="A421" s="110" t="str">
        <f t="shared" ca="1" si="177"/>
        <v>B</v>
      </c>
      <c r="B421" s="110">
        <f t="shared" ca="1" si="178"/>
        <v>11</v>
      </c>
      <c r="D421" s="19" t="str">
        <f t="shared" si="170"/>
        <v/>
      </c>
      <c r="H421" t="str">
        <f t="shared" si="171"/>
        <v/>
      </c>
      <c r="J421" s="188">
        <f>G421*I421</f>
        <v>0</v>
      </c>
    </row>
    <row r="422" spans="1:18" ht="12.75">
      <c r="A422" s="110" t="str">
        <f t="shared" ref="A422:A428" ca="1" si="181">INDIRECT("A" &amp; ROW() - 1)</f>
        <v>B</v>
      </c>
      <c r="B422" s="110">
        <f t="shared" ref="B422:B428" ca="1" si="182">INDIRECT("B" &amp; ROW() - 1)</f>
        <v>11</v>
      </c>
      <c r="C422" s="25">
        <v>7</v>
      </c>
      <c r="D422" s="184" t="str">
        <f t="shared" ca="1" si="154"/>
        <v>B.11.7.</v>
      </c>
      <c r="E422" s="157" t="s">
        <v>1163</v>
      </c>
      <c r="F422" s="36"/>
      <c r="G422" s="37"/>
      <c r="H422" s="38" t="str">
        <f t="shared" si="143"/>
        <v/>
      </c>
      <c r="I422" s="196"/>
      <c r="J422" s="196">
        <f>G422*I422</f>
        <v>0</v>
      </c>
      <c r="R422" s="160"/>
    </row>
    <row r="423" spans="1:18" ht="36">
      <c r="A423" s="110" t="str">
        <f t="shared" ca="1" si="181"/>
        <v>B</v>
      </c>
      <c r="B423" s="110">
        <f t="shared" ca="1" si="182"/>
        <v>11</v>
      </c>
      <c r="D423" s="19" t="str">
        <f t="shared" si="154"/>
        <v/>
      </c>
      <c r="E423" s="157" t="s">
        <v>1067</v>
      </c>
      <c r="F423" s="36"/>
      <c r="G423" s="37"/>
      <c r="H423" s="39" t="str">
        <f t="shared" si="143"/>
        <v/>
      </c>
      <c r="I423" s="196"/>
      <c r="J423" s="196">
        <f>G423*I423</f>
        <v>0</v>
      </c>
      <c r="R423" s="161"/>
    </row>
    <row r="424" spans="1:18" ht="24">
      <c r="A424" s="110" t="str">
        <f t="shared" ca="1" si="181"/>
        <v>B</v>
      </c>
      <c r="B424" s="110">
        <f t="shared" ca="1" si="182"/>
        <v>11</v>
      </c>
      <c r="D424" s="19" t="str">
        <f t="shared" si="154"/>
        <v/>
      </c>
      <c r="E424" s="157" t="s">
        <v>1086</v>
      </c>
      <c r="F424" s="36"/>
      <c r="G424" s="37"/>
      <c r="H424" s="39" t="str">
        <f t="shared" si="143"/>
        <v/>
      </c>
      <c r="I424" s="196"/>
      <c r="J424" s="196">
        <f>G424*I424</f>
        <v>0</v>
      </c>
      <c r="R424" s="161"/>
    </row>
    <row r="425" spans="1:18" ht="12.75">
      <c r="A425" s="110" t="str">
        <f t="shared" ca="1" si="181"/>
        <v>B</v>
      </c>
      <c r="B425" s="110">
        <f t="shared" ca="1" si="182"/>
        <v>11</v>
      </c>
      <c r="D425" s="19" t="str">
        <f t="shared" si="154"/>
        <v/>
      </c>
      <c r="E425" s="157" t="s">
        <v>1068</v>
      </c>
      <c r="F425" s="36"/>
      <c r="G425" s="37"/>
      <c r="H425" s="39" t="str">
        <f t="shared" si="143"/>
        <v/>
      </c>
      <c r="I425" s="196"/>
      <c r="J425" s="196">
        <f>G425*I425</f>
        <v>0</v>
      </c>
      <c r="R425" s="161"/>
    </row>
    <row r="426" spans="1:18">
      <c r="A426" s="110" t="str">
        <f t="shared" ca="1" si="181"/>
        <v>B</v>
      </c>
      <c r="B426" s="110">
        <f t="shared" ca="1" si="182"/>
        <v>11</v>
      </c>
      <c r="D426" s="19" t="str">
        <f t="shared" si="154"/>
        <v/>
      </c>
      <c r="E426" s="40"/>
      <c r="F426" s="36"/>
      <c r="G426" s="37"/>
      <c r="H426" s="38" t="str">
        <f t="shared" si="143"/>
        <v/>
      </c>
      <c r="I426" s="196"/>
      <c r="J426" s="196"/>
    </row>
    <row r="427" spans="1:18">
      <c r="A427" s="110" t="str">
        <f t="shared" ca="1" si="181"/>
        <v>B</v>
      </c>
      <c r="B427" s="110">
        <f t="shared" ca="1" si="182"/>
        <v>11</v>
      </c>
      <c r="D427" s="19" t="str">
        <f t="shared" si="154"/>
        <v/>
      </c>
      <c r="E427" s="89" t="s">
        <v>1155</v>
      </c>
      <c r="F427" s="81" t="s">
        <v>9</v>
      </c>
      <c r="G427" s="75">
        <v>5.6</v>
      </c>
      <c r="H427" s="76" t="str">
        <f t="shared" si="143"/>
        <v>a</v>
      </c>
      <c r="I427" s="192"/>
      <c r="J427" s="192">
        <f t="shared" ref="J427" si="183">G427*I427</f>
        <v>0</v>
      </c>
      <c r="L427" s="95">
        <f>1.65*3.4</f>
        <v>5.6099999999999994</v>
      </c>
    </row>
    <row r="428" spans="1:18">
      <c r="A428" s="110" t="str">
        <f t="shared" ca="1" si="181"/>
        <v>B</v>
      </c>
      <c r="B428" s="110">
        <f t="shared" ca="1" si="182"/>
        <v>11</v>
      </c>
      <c r="D428" s="19" t="str">
        <f t="shared" si="154"/>
        <v/>
      </c>
      <c r="H428" t="str">
        <f t="shared" si="143"/>
        <v/>
      </c>
      <c r="J428" s="188">
        <f>G428*I428</f>
        <v>0</v>
      </c>
    </row>
    <row r="429" spans="1:18" ht="12.75" thickBot="1">
      <c r="A429" s="110" t="str">
        <f t="shared" ca="1" si="113"/>
        <v>B</v>
      </c>
      <c r="B429" s="110">
        <f t="shared" ca="1" si="114"/>
        <v>11</v>
      </c>
      <c r="D429" s="19" t="str">
        <f t="shared" si="154"/>
        <v/>
      </c>
      <c r="H429" t="str">
        <f t="shared" si="143"/>
        <v/>
      </c>
      <c r="J429" s="188">
        <f t="shared" ref="J429" si="184">G429*I429</f>
        <v>0</v>
      </c>
    </row>
    <row r="430" spans="1:18" ht="12.75" thickBot="1">
      <c r="A430" s="110" t="str">
        <f t="shared" ca="1" si="113"/>
        <v>B</v>
      </c>
      <c r="B430" s="110">
        <f t="shared" ca="1" si="114"/>
        <v>11</v>
      </c>
      <c r="D430" s="19" t="str">
        <f t="shared" si="154"/>
        <v/>
      </c>
      <c r="E430" s="35" t="str">
        <f ca="1">E336&amp;" UKUPNO"</f>
        <v>SOBOSLIKARSKO‐LIČILAČKI RADOVI UKUPNO</v>
      </c>
      <c r="F430" s="14"/>
      <c r="G430" s="10"/>
      <c r="H430" s="10"/>
      <c r="I430" s="193"/>
      <c r="J430" s="193">
        <f>SUM(J351:J429)</f>
        <v>0</v>
      </c>
    </row>
    <row r="431" spans="1:18">
      <c r="A431" s="110" t="str">
        <f t="shared" ca="1" si="113"/>
        <v>B</v>
      </c>
      <c r="B431" s="110">
        <f t="shared" ca="1" si="114"/>
        <v>11</v>
      </c>
      <c r="D431" s="19" t="str">
        <f t="shared" si="154"/>
        <v/>
      </c>
      <c r="H431" t="str">
        <f t="shared" ref="H431:H432" si="185">IF(G431&lt;&gt;"","a","")</f>
        <v/>
      </c>
      <c r="J431" s="188">
        <f>G431*I431</f>
        <v>0</v>
      </c>
    </row>
    <row r="432" spans="1:18" ht="12.75" thickBot="1">
      <c r="A432" s="110" t="str">
        <f t="shared" ca="1" si="113"/>
        <v>B</v>
      </c>
      <c r="B432" s="110">
        <f t="shared" ca="1" si="114"/>
        <v>11</v>
      </c>
      <c r="D432" s="19" t="str">
        <f t="shared" si="154"/>
        <v/>
      </c>
      <c r="H432" t="str">
        <f t="shared" si="185"/>
        <v/>
      </c>
      <c r="J432" s="188">
        <f>G432*I432</f>
        <v>0</v>
      </c>
    </row>
    <row r="433" spans="1:17" s="6" customFormat="1" ht="12.75" thickBot="1">
      <c r="A433" s="110" t="str">
        <f t="shared" ca="1" si="113"/>
        <v>B</v>
      </c>
      <c r="B433" s="110">
        <v>12</v>
      </c>
      <c r="C433" s="25"/>
      <c r="D433" s="23" t="str">
        <f ca="1">A433&amp;"."&amp;B433&amp;"."</f>
        <v>B.12.</v>
      </c>
      <c r="E433" s="33" t="str">
        <f ca="1">VLOOKUP(D433,Table1[],2,FALSE)</f>
        <v>PARKETARSKI RADOVI</v>
      </c>
      <c r="F433" s="13"/>
      <c r="G433" s="29"/>
      <c r="H433" s="9" t="str">
        <f t="shared" si="116"/>
        <v/>
      </c>
      <c r="I433" s="190"/>
      <c r="J433" s="190"/>
      <c r="K433" s="68"/>
      <c r="L433" s="26"/>
      <c r="M433" s="26"/>
      <c r="N433" s="26"/>
      <c r="O433" s="26"/>
      <c r="P433" s="26"/>
      <c r="Q433" s="26"/>
    </row>
    <row r="434" spans="1:17">
      <c r="A434" s="110" t="str">
        <f t="shared" ca="1" si="113"/>
        <v>B</v>
      </c>
      <c r="B434" s="110">
        <f t="shared" ca="1" si="114"/>
        <v>12</v>
      </c>
      <c r="D434" s="19" t="str">
        <f t="shared" ref="D434:D442" si="186">IF(C434="","",A434&amp;"."&amp;B434&amp;"."&amp;C434&amp;".")</f>
        <v/>
      </c>
      <c r="H434" t="str">
        <f t="shared" si="116"/>
        <v/>
      </c>
    </row>
    <row r="435" spans="1:17">
      <c r="A435" s="110" t="str">
        <f t="shared" ca="1" si="113"/>
        <v>B</v>
      </c>
      <c r="B435" s="110">
        <f t="shared" ca="1" si="114"/>
        <v>12</v>
      </c>
      <c r="C435" s="25">
        <v>1</v>
      </c>
      <c r="D435" s="184" t="str">
        <f t="shared" ca="1" si="186"/>
        <v>B.12.1.</v>
      </c>
      <c r="E435" s="63" t="s">
        <v>1057</v>
      </c>
      <c r="H435" t="str">
        <f t="shared" ref="H435:H437" si="187">IF(G435&lt;&gt;"","a","")</f>
        <v/>
      </c>
      <c r="J435" s="188">
        <f t="shared" ref="J435:J442" si="188">G435*I435</f>
        <v>0</v>
      </c>
    </row>
    <row r="436" spans="1:17" ht="36">
      <c r="A436" s="110" t="str">
        <f t="shared" ca="1" si="113"/>
        <v>B</v>
      </c>
      <c r="B436" s="110">
        <f t="shared" ca="1" si="114"/>
        <v>12</v>
      </c>
      <c r="D436" s="19" t="str">
        <f t="shared" si="186"/>
        <v/>
      </c>
      <c r="E436" s="63" t="s">
        <v>1058</v>
      </c>
      <c r="H436" t="str">
        <f t="shared" si="187"/>
        <v/>
      </c>
      <c r="J436" s="188">
        <f t="shared" si="188"/>
        <v>0</v>
      </c>
    </row>
    <row r="437" spans="1:17" ht="24">
      <c r="A437" s="110" t="str">
        <f t="shared" ca="1" si="113"/>
        <v>B</v>
      </c>
      <c r="B437" s="110">
        <f t="shared" ca="1" si="114"/>
        <v>12</v>
      </c>
      <c r="D437" s="19" t="str">
        <f t="shared" si="186"/>
        <v/>
      </c>
      <c r="E437" s="63" t="s">
        <v>1059</v>
      </c>
      <c r="H437" t="str">
        <f t="shared" si="187"/>
        <v/>
      </c>
      <c r="J437" s="188">
        <f t="shared" si="188"/>
        <v>0</v>
      </c>
    </row>
    <row r="438" spans="1:17">
      <c r="A438" s="110" t="str">
        <f t="shared" ca="1" si="113"/>
        <v>B</v>
      </c>
      <c r="B438" s="110">
        <f t="shared" ca="1" si="114"/>
        <v>12</v>
      </c>
      <c r="D438" s="19" t="str">
        <f t="shared" si="186"/>
        <v/>
      </c>
      <c r="E438" s="63" t="s">
        <v>60</v>
      </c>
      <c r="H438" t="str">
        <f>IF(G438&lt;&gt;"","a","")</f>
        <v/>
      </c>
      <c r="J438" s="188">
        <f t="shared" si="188"/>
        <v>0</v>
      </c>
    </row>
    <row r="439" spans="1:17">
      <c r="A439" s="110" t="str">
        <f t="shared" ca="1" si="113"/>
        <v>B</v>
      </c>
      <c r="B439" s="110">
        <f t="shared" ca="1" si="114"/>
        <v>12</v>
      </c>
      <c r="D439" s="19" t="str">
        <f t="shared" si="186"/>
        <v/>
      </c>
      <c r="H439" t="str">
        <f t="shared" ref="H439" si="189">IF(G439&lt;&gt;"","a","")</f>
        <v/>
      </c>
      <c r="I439" s="194"/>
      <c r="J439" s="188">
        <f t="shared" si="188"/>
        <v>0</v>
      </c>
    </row>
    <row r="440" spans="1:17" s="3" customFormat="1">
      <c r="A440" s="110" t="str">
        <f t="shared" ca="1" si="113"/>
        <v>B</v>
      </c>
      <c r="B440" s="110">
        <f t="shared" ca="1" si="114"/>
        <v>12</v>
      </c>
      <c r="C440" s="25"/>
      <c r="D440" s="19" t="str">
        <f t="shared" ref="D440:D441" si="190">IF(C440="","",A440&amp;"."&amp;B440&amp;"."&amp;C440&amp;".")</f>
        <v/>
      </c>
      <c r="E440" s="204" t="s">
        <v>61</v>
      </c>
      <c r="F440" s="80" t="s">
        <v>9</v>
      </c>
      <c r="G440" s="75">
        <v>5</v>
      </c>
      <c r="H440" s="76" t="str">
        <f>IF(G440&lt;&gt;"","a","")</f>
        <v>a</v>
      </c>
      <c r="I440" s="195"/>
      <c r="J440" s="192">
        <f t="shared" ref="J440:J441" si="191">G440*I440</f>
        <v>0</v>
      </c>
      <c r="K440" s="66"/>
      <c r="L440" s="95"/>
      <c r="M440" s="202"/>
      <c r="N440" s="202"/>
      <c r="O440" s="202"/>
      <c r="P440" s="202"/>
      <c r="Q440" s="95"/>
    </row>
    <row r="441" spans="1:17" s="3" customFormat="1">
      <c r="A441" s="110" t="str">
        <f t="shared" ca="1" si="113"/>
        <v>B</v>
      </c>
      <c r="B441" s="110">
        <f t="shared" ca="1" si="114"/>
        <v>12</v>
      </c>
      <c r="C441" s="25"/>
      <c r="D441" s="19" t="str">
        <f t="shared" si="190"/>
        <v/>
      </c>
      <c r="E441" s="204" t="s">
        <v>62</v>
      </c>
      <c r="F441" s="80" t="s">
        <v>27</v>
      </c>
      <c r="G441" s="75">
        <v>10</v>
      </c>
      <c r="H441" s="76" t="str">
        <f>IF(G441&lt;&gt;"","a","")</f>
        <v>a</v>
      </c>
      <c r="I441" s="195"/>
      <c r="J441" s="192">
        <f t="shared" si="191"/>
        <v>0</v>
      </c>
      <c r="K441" s="66"/>
      <c r="L441" s="95"/>
      <c r="M441" s="202"/>
      <c r="N441" s="202"/>
      <c r="O441" s="202"/>
      <c r="P441" s="202"/>
      <c r="Q441" s="95"/>
    </row>
    <row r="442" spans="1:17">
      <c r="A442" s="110" t="str">
        <f t="shared" ca="1" si="113"/>
        <v>B</v>
      </c>
      <c r="B442" s="110">
        <f t="shared" ca="1" si="114"/>
        <v>12</v>
      </c>
      <c r="D442" s="19" t="str">
        <f t="shared" si="186"/>
        <v/>
      </c>
      <c r="H442" t="str">
        <f>IF(G442&lt;&gt;"","a","")</f>
        <v/>
      </c>
      <c r="J442" s="188">
        <f t="shared" si="188"/>
        <v>0</v>
      </c>
    </row>
    <row r="443" spans="1:17">
      <c r="A443" s="110" t="str">
        <f t="shared" ca="1" si="113"/>
        <v>B</v>
      </c>
      <c r="B443" s="110">
        <f t="shared" ca="1" si="114"/>
        <v>12</v>
      </c>
      <c r="C443" s="25">
        <v>2</v>
      </c>
      <c r="D443" s="184" t="str">
        <f t="shared" ref="D443:D450" ca="1" si="192">IF(C443="","",A443&amp;"."&amp;B443&amp;"."&amp;C443&amp;".")</f>
        <v>B.12.2.</v>
      </c>
      <c r="E443" s="63" t="s">
        <v>1056</v>
      </c>
      <c r="H443" t="str">
        <f t="shared" ref="H443:H445" si="193">IF(G443&lt;&gt;"","a","")</f>
        <v/>
      </c>
      <c r="J443" s="188">
        <f t="shared" ref="J443:J450" si="194">G443*I443</f>
        <v>0</v>
      </c>
    </row>
    <row r="444" spans="1:17" ht="24">
      <c r="A444" s="110" t="str">
        <f t="shared" ca="1" si="113"/>
        <v>B</v>
      </c>
      <c r="B444" s="110">
        <f t="shared" ca="1" si="114"/>
        <v>12</v>
      </c>
      <c r="D444" s="19" t="str">
        <f t="shared" si="192"/>
        <v/>
      </c>
      <c r="E444" s="63" t="s">
        <v>1054</v>
      </c>
      <c r="H444" t="str">
        <f t="shared" si="193"/>
        <v/>
      </c>
      <c r="J444" s="188">
        <f t="shared" si="194"/>
        <v>0</v>
      </c>
    </row>
    <row r="445" spans="1:17">
      <c r="A445" s="110" t="str">
        <f t="shared" ca="1" si="113"/>
        <v>B</v>
      </c>
      <c r="B445" s="110">
        <f t="shared" ca="1" si="114"/>
        <v>12</v>
      </c>
      <c r="D445" s="19" t="str">
        <f t="shared" si="192"/>
        <v/>
      </c>
      <c r="E445" s="63" t="s">
        <v>1055</v>
      </c>
      <c r="H445" t="str">
        <f t="shared" si="193"/>
        <v/>
      </c>
      <c r="J445" s="188">
        <f t="shared" si="194"/>
        <v>0</v>
      </c>
    </row>
    <row r="446" spans="1:17">
      <c r="A446" s="110" t="str">
        <f t="shared" ca="1" si="113"/>
        <v>B</v>
      </c>
      <c r="B446" s="110">
        <f t="shared" ca="1" si="114"/>
        <v>12</v>
      </c>
      <c r="D446" s="19" t="str">
        <f t="shared" si="192"/>
        <v/>
      </c>
      <c r="E446" s="63" t="s">
        <v>60</v>
      </c>
      <c r="H446" t="str">
        <f>IF(G446&lt;&gt;"","a","")</f>
        <v/>
      </c>
      <c r="J446" s="188">
        <f t="shared" si="194"/>
        <v>0</v>
      </c>
    </row>
    <row r="447" spans="1:17">
      <c r="A447" s="110" t="str">
        <f t="shared" ca="1" si="113"/>
        <v>B</v>
      </c>
      <c r="B447" s="110">
        <f t="shared" ca="1" si="114"/>
        <v>12</v>
      </c>
      <c r="D447" s="19" t="str">
        <f t="shared" si="192"/>
        <v/>
      </c>
      <c r="H447" t="str">
        <f t="shared" ref="H447" si="195">IF(G447&lt;&gt;"","a","")</f>
        <v/>
      </c>
      <c r="I447" s="194"/>
      <c r="J447" s="188">
        <f t="shared" si="194"/>
        <v>0</v>
      </c>
    </row>
    <row r="448" spans="1:17" s="3" customFormat="1">
      <c r="A448" s="110" t="str">
        <f t="shared" ca="1" si="113"/>
        <v>B</v>
      </c>
      <c r="B448" s="110">
        <f t="shared" ca="1" si="114"/>
        <v>12</v>
      </c>
      <c r="C448" s="25"/>
      <c r="D448" s="19" t="str">
        <f t="shared" ref="D448:D449" si="196">IF(C448="","",A448&amp;"."&amp;B448&amp;"."&amp;C448&amp;".")</f>
        <v/>
      </c>
      <c r="E448" s="204" t="s">
        <v>61</v>
      </c>
      <c r="F448" s="80" t="s">
        <v>9</v>
      </c>
      <c r="G448" s="75">
        <v>70</v>
      </c>
      <c r="H448" s="76" t="str">
        <f>IF(G448&lt;&gt;"","a","")</f>
        <v>a</v>
      </c>
      <c r="I448" s="195"/>
      <c r="J448" s="192">
        <f t="shared" ref="J448:J449" si="197">G448*I448</f>
        <v>0</v>
      </c>
      <c r="K448" s="66"/>
      <c r="L448" s="95">
        <v>129.66999999999999</v>
      </c>
      <c r="M448" s="202">
        <v>1.1000000000000001</v>
      </c>
      <c r="N448" s="202">
        <f>L448*M448</f>
        <v>142.637</v>
      </c>
      <c r="O448" s="202" t="e">
        <f>L448-#REF!</f>
        <v>#REF!</v>
      </c>
      <c r="P448" s="202">
        <v>1.1000000000000001</v>
      </c>
      <c r="Q448" s="95" t="e">
        <f t="shared" ref="Q448:Q449" si="198">O448*P448</f>
        <v>#REF!</v>
      </c>
    </row>
    <row r="449" spans="1:17" s="3" customFormat="1">
      <c r="A449" s="110" t="str">
        <f t="shared" ca="1" si="113"/>
        <v>B</v>
      </c>
      <c r="B449" s="110">
        <f t="shared" ca="1" si="114"/>
        <v>12</v>
      </c>
      <c r="C449" s="25"/>
      <c r="D449" s="19" t="str">
        <f t="shared" si="196"/>
        <v/>
      </c>
      <c r="E449" s="204" t="s">
        <v>62</v>
      </c>
      <c r="F449" s="80" t="s">
        <v>27</v>
      </c>
      <c r="G449" s="75">
        <v>103</v>
      </c>
      <c r="H449" s="76" t="str">
        <f>IF(G449&lt;&gt;"","a","")</f>
        <v>a</v>
      </c>
      <c r="I449" s="195"/>
      <c r="J449" s="192">
        <f t="shared" si="197"/>
        <v>0</v>
      </c>
      <c r="K449" s="66"/>
      <c r="L449" s="95">
        <v>110.19</v>
      </c>
      <c r="M449" s="202">
        <v>1.1000000000000001</v>
      </c>
      <c r="N449" s="202">
        <f>L449*M449</f>
        <v>121.209</v>
      </c>
      <c r="O449" s="202" t="e">
        <f>L449-#REF!</f>
        <v>#REF!</v>
      </c>
      <c r="P449" s="202">
        <v>1.1000000000000001</v>
      </c>
      <c r="Q449" s="95" t="e">
        <f t="shared" si="198"/>
        <v>#REF!</v>
      </c>
    </row>
    <row r="450" spans="1:17">
      <c r="A450" s="110" t="str">
        <f t="shared" ca="1" si="113"/>
        <v>B</v>
      </c>
      <c r="B450" s="110">
        <f t="shared" ca="1" si="114"/>
        <v>12</v>
      </c>
      <c r="D450" s="19" t="str">
        <f t="shared" si="192"/>
        <v/>
      </c>
      <c r="H450" t="str">
        <f>IF(G450&lt;&gt;"","a","")</f>
        <v/>
      </c>
      <c r="J450" s="188">
        <f t="shared" si="194"/>
        <v>0</v>
      </c>
      <c r="O450"/>
      <c r="P450" s="3"/>
      <c r="Q450"/>
    </row>
    <row r="451" spans="1:17" ht="24">
      <c r="A451" s="110" t="str">
        <f t="shared" ref="A451:A460" ca="1" si="199">INDIRECT("A" &amp; ROW() - 1)</f>
        <v>B</v>
      </c>
      <c r="B451" s="110">
        <f t="shared" ref="B451:B460" ca="1" si="200">INDIRECT("B" &amp; ROW() - 1)</f>
        <v>12</v>
      </c>
      <c r="C451" s="25">
        <v>3</v>
      </c>
      <c r="D451" s="184" t="str">
        <f t="shared" ref="D451:D460" ca="1" si="201">IF(C451="","",A451&amp;"."&amp;B451&amp;"."&amp;C451&amp;".")</f>
        <v>B.12.3.</v>
      </c>
      <c r="E451" s="63" t="s">
        <v>1116</v>
      </c>
      <c r="H451" t="str">
        <f t="shared" ref="H451:H454" si="202">IF(G451&lt;&gt;"","a","")</f>
        <v/>
      </c>
      <c r="J451" s="188">
        <f t="shared" ref="J451:J460" si="203">G451*I451</f>
        <v>0</v>
      </c>
    </row>
    <row r="452" spans="1:17">
      <c r="A452" s="110" t="str">
        <f t="shared" ca="1" si="199"/>
        <v>B</v>
      </c>
      <c r="B452" s="110">
        <f t="shared" ca="1" si="200"/>
        <v>12</v>
      </c>
      <c r="D452" s="19" t="str">
        <f t="shared" si="201"/>
        <v/>
      </c>
      <c r="E452" s="167" t="s">
        <v>1117</v>
      </c>
      <c r="H452" t="str">
        <f t="shared" si="202"/>
        <v/>
      </c>
      <c r="J452" s="188">
        <f t="shared" si="203"/>
        <v>0</v>
      </c>
    </row>
    <row r="453" spans="1:17" ht="36">
      <c r="A453" s="110" t="str">
        <f t="shared" ca="1" si="199"/>
        <v>B</v>
      </c>
      <c r="B453" s="110">
        <f t="shared" ca="1" si="200"/>
        <v>12</v>
      </c>
      <c r="D453" s="19" t="str">
        <f t="shared" si="201"/>
        <v/>
      </c>
      <c r="E453" s="63" t="s">
        <v>1118</v>
      </c>
      <c r="H453" t="str">
        <f t="shared" si="202"/>
        <v/>
      </c>
      <c r="J453" s="188">
        <f t="shared" si="203"/>
        <v>0</v>
      </c>
    </row>
    <row r="454" spans="1:17" ht="24">
      <c r="A454" s="110" t="str">
        <f t="shared" ca="1" si="199"/>
        <v>B</v>
      </c>
      <c r="B454" s="110">
        <f t="shared" ca="1" si="200"/>
        <v>12</v>
      </c>
      <c r="D454" s="19" t="str">
        <f t="shared" si="201"/>
        <v/>
      </c>
      <c r="E454" s="63" t="s">
        <v>1119</v>
      </c>
      <c r="H454" t="str">
        <f t="shared" si="202"/>
        <v/>
      </c>
      <c r="J454" s="188">
        <f t="shared" si="203"/>
        <v>0</v>
      </c>
    </row>
    <row r="455" spans="1:17">
      <c r="A455" s="110" t="str">
        <f t="shared" ca="1" si="199"/>
        <v>B</v>
      </c>
      <c r="B455" s="110">
        <f t="shared" ca="1" si="200"/>
        <v>12</v>
      </c>
      <c r="D455" s="19" t="str">
        <f t="shared" ref="D455" si="204">IF(C455="","",A455&amp;"."&amp;B455&amp;"."&amp;C455&amp;".")</f>
        <v/>
      </c>
      <c r="E455" s="63" t="s">
        <v>1164</v>
      </c>
      <c r="H455" t="str">
        <f>IF(G455&lt;&gt;"","a","")</f>
        <v/>
      </c>
      <c r="J455" s="188">
        <f t="shared" ref="J455" si="205">G455*I455</f>
        <v>0</v>
      </c>
    </row>
    <row r="456" spans="1:17">
      <c r="A456" s="110" t="str">
        <f t="shared" ca="1" si="199"/>
        <v>B</v>
      </c>
      <c r="B456" s="110">
        <f t="shared" ca="1" si="200"/>
        <v>12</v>
      </c>
      <c r="D456" s="19" t="str">
        <f t="shared" si="201"/>
        <v/>
      </c>
      <c r="E456" s="63" t="s">
        <v>60</v>
      </c>
      <c r="H456" t="str">
        <f>IF(G456&lt;&gt;"","a","")</f>
        <v/>
      </c>
      <c r="J456" s="188">
        <f t="shared" si="203"/>
        <v>0</v>
      </c>
    </row>
    <row r="457" spans="1:17">
      <c r="A457" s="110" t="str">
        <f t="shared" ca="1" si="199"/>
        <v>B</v>
      </c>
      <c r="B457" s="110">
        <f t="shared" ca="1" si="200"/>
        <v>12</v>
      </c>
      <c r="D457" s="19" t="str">
        <f t="shared" si="201"/>
        <v/>
      </c>
      <c r="H457" t="str">
        <f t="shared" ref="H457" si="206">IF(G457&lt;&gt;"","a","")</f>
        <v/>
      </c>
      <c r="I457" s="194"/>
      <c r="J457" s="188">
        <f t="shared" si="203"/>
        <v>0</v>
      </c>
    </row>
    <row r="458" spans="1:17">
      <c r="A458" s="110" t="str">
        <f t="shared" ca="1" si="199"/>
        <v>B</v>
      </c>
      <c r="B458" s="110">
        <f t="shared" ca="1" si="200"/>
        <v>12</v>
      </c>
      <c r="D458" s="19" t="str">
        <f t="shared" si="201"/>
        <v/>
      </c>
      <c r="E458" s="79" t="s">
        <v>1120</v>
      </c>
      <c r="F458" s="80" t="s">
        <v>9</v>
      </c>
      <c r="G458" s="75">
        <v>3</v>
      </c>
      <c r="H458" s="76" t="str">
        <f>IF(G458&lt;&gt;"","a","")</f>
        <v>a</v>
      </c>
      <c r="I458" s="195"/>
      <c r="J458" s="192">
        <f t="shared" si="203"/>
        <v>0</v>
      </c>
      <c r="L458" s="95">
        <v>3</v>
      </c>
      <c r="M458" s="88">
        <v>1</v>
      </c>
      <c r="N458" s="88">
        <f>L458*M458</f>
        <v>3</v>
      </c>
    </row>
    <row r="459" spans="1:17">
      <c r="A459" s="110" t="str">
        <f t="shared" ca="1" si="199"/>
        <v>B</v>
      </c>
      <c r="B459" s="110">
        <f t="shared" ca="1" si="200"/>
        <v>12</v>
      </c>
      <c r="D459" s="19" t="str">
        <f t="shared" si="201"/>
        <v/>
      </c>
      <c r="E459" s="79" t="s">
        <v>62</v>
      </c>
      <c r="F459" s="80" t="s">
        <v>27</v>
      </c>
      <c r="G459" s="75">
        <v>7</v>
      </c>
      <c r="H459" s="76" t="str">
        <f>IF(G459&lt;&gt;"","a","")</f>
        <v>a</v>
      </c>
      <c r="I459" s="195"/>
      <c r="J459" s="192">
        <f t="shared" si="203"/>
        <v>0</v>
      </c>
      <c r="L459" s="95">
        <f>7.27-0.9</f>
        <v>6.3699999999999992</v>
      </c>
      <c r="M459" s="88">
        <v>1.1000000000000001</v>
      </c>
      <c r="N459" s="88">
        <f>L459*M459</f>
        <v>7.0069999999999997</v>
      </c>
    </row>
    <row r="460" spans="1:17">
      <c r="A460" s="110" t="str">
        <f t="shared" ca="1" si="199"/>
        <v>B</v>
      </c>
      <c r="B460" s="110">
        <f t="shared" ca="1" si="200"/>
        <v>12</v>
      </c>
      <c r="D460" s="19" t="str">
        <f t="shared" si="201"/>
        <v/>
      </c>
      <c r="H460" t="str">
        <f>IF(G460&lt;&gt;"","a","")</f>
        <v/>
      </c>
      <c r="J460" s="188">
        <f t="shared" si="203"/>
        <v>0</v>
      </c>
    </row>
    <row r="461" spans="1:17" ht="12.75" thickBot="1">
      <c r="A461" s="110" t="str">
        <f t="shared" ref="A461:A532" ca="1" si="207">INDIRECT("A" &amp; ROW() - 1)</f>
        <v>B</v>
      </c>
      <c r="B461" s="110">
        <f t="shared" ref="B461:B532" ca="1" si="208">INDIRECT("B" &amp; ROW() - 1)</f>
        <v>12</v>
      </c>
      <c r="D461" s="19" t="str">
        <f t="shared" ref="D461:D476" si="209">IF(C461="","",A461&amp;"."&amp;B461&amp;"."&amp;C461&amp;".")</f>
        <v/>
      </c>
      <c r="H461" t="str">
        <f t="shared" ref="H461:H465" si="210">IF(G461&lt;&gt;"","a","")</f>
        <v/>
      </c>
      <c r="J461" s="188">
        <f t="shared" ref="J461" si="211">G461*I461</f>
        <v>0</v>
      </c>
    </row>
    <row r="462" spans="1:17" ht="12.75" thickBot="1">
      <c r="A462" s="110" t="str">
        <f t="shared" ca="1" si="207"/>
        <v>B</v>
      </c>
      <c r="B462" s="110">
        <f t="shared" ca="1" si="208"/>
        <v>12</v>
      </c>
      <c r="D462" s="19" t="str">
        <f t="shared" si="209"/>
        <v/>
      </c>
      <c r="E462" s="35" t="str">
        <f ca="1">E433&amp;" UKUPNO"</f>
        <v>PARKETARSKI RADOVI UKUPNO</v>
      </c>
      <c r="F462" s="14"/>
      <c r="G462" s="10"/>
      <c r="H462" s="10"/>
      <c r="I462" s="193"/>
      <c r="J462" s="193">
        <f>SUM(J435:J461)</f>
        <v>0</v>
      </c>
    </row>
    <row r="463" spans="1:17">
      <c r="A463" s="110" t="str">
        <f t="shared" ca="1" si="207"/>
        <v>B</v>
      </c>
      <c r="B463" s="110">
        <f t="shared" ca="1" si="208"/>
        <v>12</v>
      </c>
      <c r="D463" s="19" t="str">
        <f t="shared" si="209"/>
        <v/>
      </c>
      <c r="H463" t="str">
        <f t="shared" si="210"/>
        <v/>
      </c>
      <c r="J463" s="188">
        <f>G463*I463</f>
        <v>0</v>
      </c>
    </row>
    <row r="464" spans="1:17" ht="12.75" thickBot="1">
      <c r="A464" s="110" t="str">
        <f t="shared" ref="A464:A529" ca="1" si="212">INDIRECT("A" &amp; ROW() - 1)</f>
        <v>B</v>
      </c>
      <c r="B464" s="110">
        <f t="shared" ca="1" si="208"/>
        <v>12</v>
      </c>
      <c r="D464" s="19" t="str">
        <f t="shared" si="209"/>
        <v/>
      </c>
      <c r="H464" t="str">
        <f t="shared" si="210"/>
        <v/>
      </c>
      <c r="J464" s="188">
        <f>G464*I464</f>
        <v>0</v>
      </c>
    </row>
    <row r="465" spans="1:17" s="5" customFormat="1" ht="15.75" thickBot="1">
      <c r="A465" s="113" t="s">
        <v>1127</v>
      </c>
      <c r="B465" s="110"/>
      <c r="C465" s="25"/>
      <c r="D465" s="180" t="str">
        <f>A465&amp;"."</f>
        <v>C.</v>
      </c>
      <c r="E465" s="181" t="str">
        <f>VLOOKUP(D465,_RADOVI_SPECIFIKACIJA!$B$4:$C$37,2,FALSE)</f>
        <v>HIDROINSTALACIJE</v>
      </c>
      <c r="F465" s="12"/>
      <c r="G465" s="180"/>
      <c r="H465" s="8" t="str">
        <f t="shared" si="210"/>
        <v/>
      </c>
      <c r="I465" s="189"/>
      <c r="J465" s="189"/>
      <c r="K465" s="67"/>
      <c r="L465" s="96"/>
      <c r="M465" s="93"/>
      <c r="N465" s="93"/>
      <c r="O465" s="93"/>
      <c r="P465" s="93"/>
      <c r="Q465" s="96"/>
    </row>
    <row r="466" spans="1:17" s="6" customFormat="1">
      <c r="A466" s="110" t="str">
        <f t="shared" ca="1" si="212"/>
        <v>C</v>
      </c>
      <c r="B466" s="110">
        <f t="shared" ref="B466:B524" ca="1" si="213">INDIRECT("B" &amp; ROW() - 1)</f>
        <v>0</v>
      </c>
      <c r="C466" s="25"/>
      <c r="D466" s="19" t="str">
        <f t="shared" ref="D466:D475" si="214">IF(C466="","",A466&amp;"."&amp;B466&amp;"."&amp;C466&amp;".")</f>
        <v/>
      </c>
      <c r="E466" s="31"/>
      <c r="F466" s="11"/>
      <c r="G466" s="28"/>
      <c r="H466" t="str">
        <f t="shared" ref="H466:H475" si="215">IF(G466&lt;&gt;"","a","")</f>
        <v/>
      </c>
      <c r="I466" s="188"/>
      <c r="J466" s="188"/>
      <c r="K466" s="68"/>
      <c r="L466" s="26"/>
      <c r="M466" s="26"/>
      <c r="N466" s="26"/>
      <c r="O466" s="26"/>
      <c r="P466" s="26"/>
      <c r="Q466" s="26"/>
    </row>
    <row r="467" spans="1:17" s="6" customFormat="1">
      <c r="A467" s="110" t="str">
        <f t="shared" ca="1" si="212"/>
        <v>C</v>
      </c>
      <c r="B467" s="110">
        <f t="shared" ca="1" si="213"/>
        <v>0</v>
      </c>
      <c r="C467" s="25"/>
      <c r="D467" s="19" t="str">
        <f t="shared" si="214"/>
        <v/>
      </c>
      <c r="E467" s="31"/>
      <c r="F467" s="11"/>
      <c r="G467" s="28"/>
      <c r="H467" t="str">
        <f t="shared" si="215"/>
        <v/>
      </c>
      <c r="I467" s="188"/>
      <c r="J467" s="188"/>
      <c r="K467" s="68"/>
      <c r="L467" s="26"/>
      <c r="M467" s="26"/>
      <c r="N467" s="26"/>
      <c r="O467" s="26"/>
      <c r="P467" s="26"/>
      <c r="Q467" s="26"/>
    </row>
    <row r="468" spans="1:17" s="6" customFormat="1">
      <c r="A468" s="110" t="str">
        <f t="shared" ca="1" si="212"/>
        <v>C</v>
      </c>
      <c r="B468" s="110">
        <f t="shared" ca="1" si="213"/>
        <v>0</v>
      </c>
      <c r="C468" s="25"/>
      <c r="D468" s="19" t="str">
        <f t="shared" ref="D468:D474" si="216">IF(C468="","",A468&amp;"."&amp;B468&amp;"."&amp;C468&amp;".")</f>
        <v/>
      </c>
      <c r="E468" s="31"/>
      <c r="F468" s="11"/>
      <c r="G468" s="28"/>
      <c r="H468" t="str">
        <f t="shared" ref="H468:H474" si="217">IF(G468&lt;&gt;"","a","")</f>
        <v/>
      </c>
      <c r="I468" s="188"/>
      <c r="J468" s="188"/>
      <c r="K468" s="68"/>
      <c r="L468" s="26"/>
      <c r="M468" s="26"/>
      <c r="N468" s="26"/>
      <c r="O468" s="26"/>
      <c r="P468" s="26"/>
      <c r="Q468" s="26"/>
    </row>
    <row r="469" spans="1:17" s="6" customFormat="1">
      <c r="A469" s="110" t="str">
        <f t="shared" ca="1" si="212"/>
        <v>C</v>
      </c>
      <c r="B469" s="110">
        <f t="shared" ca="1" si="213"/>
        <v>0</v>
      </c>
      <c r="C469" s="25"/>
      <c r="D469" s="19" t="str">
        <f t="shared" si="216"/>
        <v/>
      </c>
      <c r="E469" s="31"/>
      <c r="F469" s="11"/>
      <c r="G469" s="28"/>
      <c r="H469" t="str">
        <f t="shared" si="217"/>
        <v/>
      </c>
      <c r="I469" s="188"/>
      <c r="J469" s="188"/>
      <c r="K469" s="68"/>
      <c r="L469" s="26"/>
      <c r="M469" s="26"/>
      <c r="N469" s="26"/>
      <c r="O469" s="26"/>
      <c r="P469" s="26"/>
      <c r="Q469" s="26"/>
    </row>
    <row r="470" spans="1:17" s="6" customFormat="1">
      <c r="A470" s="110" t="str">
        <f t="shared" ca="1" si="212"/>
        <v>C</v>
      </c>
      <c r="B470" s="110">
        <f t="shared" ca="1" si="213"/>
        <v>0</v>
      </c>
      <c r="C470" s="25"/>
      <c r="D470" s="19" t="str">
        <f t="shared" si="216"/>
        <v/>
      </c>
      <c r="E470" s="31"/>
      <c r="F470" s="11"/>
      <c r="G470" s="28"/>
      <c r="H470" t="str">
        <f t="shared" si="217"/>
        <v/>
      </c>
      <c r="I470" s="188"/>
      <c r="J470" s="188"/>
      <c r="K470" s="68"/>
      <c r="L470" s="26"/>
      <c r="M470" s="26"/>
      <c r="N470" s="26"/>
      <c r="O470" s="26"/>
      <c r="P470" s="26"/>
      <c r="Q470" s="26"/>
    </row>
    <row r="471" spans="1:17" s="6" customFormat="1">
      <c r="A471" s="110" t="str">
        <f t="shared" ca="1" si="212"/>
        <v>C</v>
      </c>
      <c r="B471" s="110">
        <f t="shared" ca="1" si="213"/>
        <v>0</v>
      </c>
      <c r="C471" s="25"/>
      <c r="D471" s="19" t="str">
        <f t="shared" si="216"/>
        <v/>
      </c>
      <c r="E471" s="31"/>
      <c r="F471" s="11"/>
      <c r="G471" s="28"/>
      <c r="H471" t="str">
        <f t="shared" si="217"/>
        <v/>
      </c>
      <c r="I471" s="188"/>
      <c r="J471" s="188"/>
      <c r="K471" s="68"/>
      <c r="L471" s="26"/>
      <c r="M471" s="26"/>
      <c r="N471" s="26"/>
      <c r="O471" s="26"/>
      <c r="P471" s="26"/>
      <c r="Q471" s="26"/>
    </row>
    <row r="472" spans="1:17" s="6" customFormat="1">
      <c r="A472" s="110" t="str">
        <f t="shared" ca="1" si="212"/>
        <v>C</v>
      </c>
      <c r="B472" s="110">
        <f t="shared" ca="1" si="213"/>
        <v>0</v>
      </c>
      <c r="C472" s="25"/>
      <c r="D472" s="19" t="str">
        <f t="shared" si="216"/>
        <v/>
      </c>
      <c r="E472" s="31"/>
      <c r="F472" s="11"/>
      <c r="G472" s="28"/>
      <c r="H472" t="str">
        <f t="shared" si="217"/>
        <v/>
      </c>
      <c r="I472" s="188"/>
      <c r="J472" s="188"/>
      <c r="K472" s="68"/>
      <c r="L472" s="26"/>
      <c r="M472" s="26"/>
      <c r="N472" s="26"/>
      <c r="O472" s="26"/>
      <c r="P472" s="26"/>
      <c r="Q472" s="26"/>
    </row>
    <row r="473" spans="1:17" s="6" customFormat="1">
      <c r="A473" s="110" t="str">
        <f t="shared" ca="1" si="212"/>
        <v>C</v>
      </c>
      <c r="B473" s="110">
        <f t="shared" ca="1" si="213"/>
        <v>0</v>
      </c>
      <c r="C473" s="25"/>
      <c r="D473" s="19" t="str">
        <f t="shared" si="216"/>
        <v/>
      </c>
      <c r="E473" s="31"/>
      <c r="F473" s="11"/>
      <c r="G473" s="28"/>
      <c r="H473" t="str">
        <f t="shared" si="217"/>
        <v/>
      </c>
      <c r="I473" s="188"/>
      <c r="J473" s="188"/>
      <c r="K473" s="68"/>
      <c r="L473" s="26"/>
      <c r="M473" s="26"/>
      <c r="N473" s="26"/>
      <c r="O473" s="26"/>
      <c r="P473" s="26"/>
      <c r="Q473" s="26"/>
    </row>
    <row r="474" spans="1:17" s="6" customFormat="1">
      <c r="A474" s="110" t="str">
        <f t="shared" ca="1" si="212"/>
        <v>C</v>
      </c>
      <c r="B474" s="110">
        <f t="shared" ca="1" si="213"/>
        <v>0</v>
      </c>
      <c r="C474" s="25"/>
      <c r="D474" s="19" t="str">
        <f t="shared" si="216"/>
        <v/>
      </c>
      <c r="E474" s="31"/>
      <c r="F474" s="11"/>
      <c r="G474" s="28"/>
      <c r="H474" t="str">
        <f t="shared" si="217"/>
        <v/>
      </c>
      <c r="I474" s="188"/>
      <c r="J474" s="188"/>
      <c r="K474" s="68"/>
      <c r="L474" s="26"/>
      <c r="M474" s="26"/>
      <c r="N474" s="26"/>
      <c r="O474" s="26"/>
      <c r="P474" s="26"/>
      <c r="Q474" s="26"/>
    </row>
    <row r="475" spans="1:17" s="6" customFormat="1">
      <c r="A475" s="110" t="str">
        <f t="shared" ca="1" si="212"/>
        <v>C</v>
      </c>
      <c r="B475" s="110">
        <f t="shared" ca="1" si="213"/>
        <v>0</v>
      </c>
      <c r="C475" s="25"/>
      <c r="D475" s="19" t="str">
        <f t="shared" si="214"/>
        <v/>
      </c>
      <c r="E475" s="31"/>
      <c r="F475" s="11"/>
      <c r="G475" s="28"/>
      <c r="H475" t="str">
        <f t="shared" si="215"/>
        <v/>
      </c>
      <c r="I475" s="188"/>
      <c r="J475" s="188"/>
      <c r="K475" s="68"/>
      <c r="L475" s="26"/>
      <c r="M475" s="26"/>
      <c r="N475" s="26"/>
      <c r="O475" s="26"/>
      <c r="P475" s="26"/>
      <c r="Q475" s="26"/>
    </row>
    <row r="476" spans="1:17" s="6" customFormat="1" ht="12.75" thickBot="1">
      <c r="A476" s="110" t="str">
        <f t="shared" ca="1" si="212"/>
        <v>C</v>
      </c>
      <c r="B476" s="110">
        <f t="shared" ca="1" si="213"/>
        <v>0</v>
      </c>
      <c r="C476" s="25"/>
      <c r="D476" s="19" t="str">
        <f t="shared" si="209"/>
        <v/>
      </c>
      <c r="E476" s="31"/>
      <c r="F476" s="11"/>
      <c r="G476" s="28"/>
      <c r="H476" t="str">
        <f t="shared" ref="H476:H525" si="218">IF(G476&lt;&gt;"","a","")</f>
        <v/>
      </c>
      <c r="I476" s="188"/>
      <c r="J476" s="188"/>
      <c r="K476" s="68"/>
      <c r="L476" s="26"/>
      <c r="M476" s="26"/>
      <c r="N476" s="26"/>
      <c r="O476" s="26"/>
      <c r="P476" s="26"/>
      <c r="Q476" s="26"/>
    </row>
    <row r="477" spans="1:17" s="6" customFormat="1" ht="12.75" thickBot="1">
      <c r="A477" s="110" t="str">
        <f t="shared" ca="1" si="212"/>
        <v>C</v>
      </c>
      <c r="B477" s="110">
        <v>1</v>
      </c>
      <c r="C477" s="25"/>
      <c r="D477" s="23" t="str">
        <f ca="1">A477&amp;"."&amp;B477&amp;"."</f>
        <v>C.1.</v>
      </c>
      <c r="E477" s="33" t="str">
        <f ca="1">VLOOKUP(D477,Table1[],2,FALSE)</f>
        <v>DOVOD VODE</v>
      </c>
      <c r="F477" s="13"/>
      <c r="G477" s="29"/>
      <c r="H477" s="9" t="str">
        <f t="shared" ref="H477:H488" si="219">IF(G477&lt;&gt;"","a","")</f>
        <v/>
      </c>
      <c r="I477" s="190"/>
      <c r="J477" s="190"/>
      <c r="K477" s="68"/>
      <c r="L477" s="26"/>
      <c r="M477" s="26"/>
      <c r="N477" s="26"/>
      <c r="O477" s="26"/>
      <c r="P477" s="26"/>
      <c r="Q477" s="26"/>
    </row>
    <row r="478" spans="1:17" s="6" customFormat="1">
      <c r="A478" s="110" t="str">
        <f t="shared" ca="1" si="212"/>
        <v>C</v>
      </c>
      <c r="B478" s="110">
        <f t="shared" ca="1" si="213"/>
        <v>1</v>
      </c>
      <c r="C478" s="25"/>
      <c r="D478" s="19" t="str">
        <f t="shared" ref="D478:D512" si="220">IF(C478="","",A478&amp;"."&amp;B478&amp;"."&amp;C478&amp;".")</f>
        <v/>
      </c>
      <c r="E478" s="31"/>
      <c r="F478" s="11"/>
      <c r="G478" s="28"/>
      <c r="H478" t="str">
        <f t="shared" si="219"/>
        <v/>
      </c>
      <c r="I478" s="188"/>
      <c r="J478" s="188"/>
      <c r="K478" s="68"/>
      <c r="L478" s="26"/>
      <c r="M478" s="26"/>
      <c r="N478" s="26"/>
      <c r="O478" s="26"/>
      <c r="P478" s="26"/>
      <c r="Q478" s="26"/>
    </row>
    <row r="479" spans="1:17" s="6" customFormat="1">
      <c r="A479" s="110" t="str">
        <f t="shared" ca="1" si="212"/>
        <v>C</v>
      </c>
      <c r="B479" s="110">
        <f t="shared" ca="1" si="213"/>
        <v>1</v>
      </c>
      <c r="C479" s="25"/>
      <c r="D479" s="19" t="str">
        <f t="shared" si="220"/>
        <v/>
      </c>
      <c r="E479" s="31"/>
      <c r="F479" s="11"/>
      <c r="G479" s="28"/>
      <c r="H479" t="str">
        <f t="shared" si="219"/>
        <v/>
      </c>
      <c r="I479" s="188"/>
      <c r="J479" s="188"/>
      <c r="K479" s="68"/>
      <c r="L479" s="26"/>
      <c r="M479" s="26"/>
      <c r="N479" s="26"/>
      <c r="O479" s="26"/>
      <c r="P479" s="26"/>
      <c r="Q479" s="26"/>
    </row>
    <row r="480" spans="1:17" s="6" customFormat="1">
      <c r="A480" s="110" t="str">
        <f t="shared" ca="1" si="212"/>
        <v>C</v>
      </c>
      <c r="B480" s="110">
        <f t="shared" ca="1" si="213"/>
        <v>1</v>
      </c>
      <c r="C480" s="25"/>
      <c r="D480" s="19" t="str">
        <f t="shared" si="220"/>
        <v/>
      </c>
      <c r="E480" s="31"/>
      <c r="F480" s="11"/>
      <c r="G480" s="28"/>
      <c r="H480" t="str">
        <f t="shared" si="219"/>
        <v/>
      </c>
      <c r="I480" s="188"/>
      <c r="J480" s="188"/>
      <c r="K480" s="68"/>
      <c r="L480" s="26"/>
      <c r="M480" s="26"/>
      <c r="N480" s="26"/>
      <c r="O480" s="26"/>
      <c r="P480" s="26"/>
      <c r="Q480" s="26"/>
    </row>
    <row r="481" spans="1:17" s="6" customFormat="1">
      <c r="A481" s="110" t="str">
        <f t="shared" ca="1" si="212"/>
        <v>C</v>
      </c>
      <c r="B481" s="110">
        <f t="shared" ca="1" si="213"/>
        <v>1</v>
      </c>
      <c r="C481" s="25"/>
      <c r="D481" s="19" t="str">
        <f t="shared" si="220"/>
        <v/>
      </c>
      <c r="E481" s="31"/>
      <c r="F481" s="11"/>
      <c r="G481" s="28"/>
      <c r="H481" t="str">
        <f t="shared" si="219"/>
        <v/>
      </c>
      <c r="I481" s="188"/>
      <c r="J481" s="188"/>
      <c r="K481" s="68"/>
      <c r="L481" s="26"/>
      <c r="M481" s="26"/>
      <c r="N481" s="26"/>
      <c r="O481" s="26"/>
      <c r="P481" s="26"/>
      <c r="Q481" s="26"/>
    </row>
    <row r="482" spans="1:17" s="6" customFormat="1">
      <c r="A482" s="110" t="str">
        <f t="shared" ca="1" si="212"/>
        <v>C</v>
      </c>
      <c r="B482" s="110">
        <f t="shared" ca="1" si="213"/>
        <v>1</v>
      </c>
      <c r="C482" s="25"/>
      <c r="D482" s="19" t="str">
        <f t="shared" si="220"/>
        <v/>
      </c>
      <c r="E482" s="31"/>
      <c r="F482" s="11"/>
      <c r="G482" s="28"/>
      <c r="H482" t="str">
        <f t="shared" si="219"/>
        <v/>
      </c>
      <c r="I482" s="188"/>
      <c r="J482" s="188"/>
      <c r="K482" s="68"/>
      <c r="L482" s="26"/>
      <c r="M482" s="26"/>
      <c r="N482" s="26"/>
      <c r="O482" s="26"/>
      <c r="P482" s="26"/>
      <c r="Q482" s="26"/>
    </row>
    <row r="483" spans="1:17" s="6" customFormat="1">
      <c r="A483" s="110" t="str">
        <f t="shared" ca="1" si="212"/>
        <v>C</v>
      </c>
      <c r="B483" s="110">
        <f t="shared" ca="1" si="213"/>
        <v>1</v>
      </c>
      <c r="C483" s="25"/>
      <c r="D483" s="19" t="str">
        <f t="shared" si="220"/>
        <v/>
      </c>
      <c r="E483" s="31"/>
      <c r="F483" s="11"/>
      <c r="G483" s="28"/>
      <c r="H483" t="str">
        <f t="shared" si="219"/>
        <v/>
      </c>
      <c r="I483" s="188"/>
      <c r="J483" s="188"/>
      <c r="K483" s="68"/>
      <c r="L483" s="26"/>
      <c r="M483" s="26"/>
      <c r="N483" s="26"/>
      <c r="O483" s="26"/>
      <c r="P483" s="26"/>
      <c r="Q483" s="26"/>
    </row>
    <row r="484" spans="1:17">
      <c r="A484" s="110" t="str">
        <f t="shared" ca="1" si="212"/>
        <v>C</v>
      </c>
      <c r="B484" s="110">
        <f t="shared" ca="1" si="213"/>
        <v>1</v>
      </c>
      <c r="C484" s="25">
        <v>1</v>
      </c>
      <c r="D484" s="184" t="str">
        <f t="shared" ca="1" si="220"/>
        <v>C.1.1.</v>
      </c>
      <c r="E484" s="184" t="s">
        <v>1138</v>
      </c>
      <c r="H484" t="str">
        <f t="shared" si="219"/>
        <v/>
      </c>
      <c r="J484" s="188">
        <f t="shared" ref="J484:J510" si="221">G484*I484</f>
        <v>0</v>
      </c>
    </row>
    <row r="485" spans="1:17" ht="120">
      <c r="A485" s="110" t="str">
        <f t="shared" ca="1" si="212"/>
        <v>C</v>
      </c>
      <c r="B485" s="110">
        <f t="shared" ca="1" si="213"/>
        <v>1</v>
      </c>
      <c r="D485" s="19" t="str">
        <f t="shared" si="220"/>
        <v/>
      </c>
      <c r="E485" s="184" t="s">
        <v>1139</v>
      </c>
      <c r="H485" t="str">
        <f t="shared" si="219"/>
        <v/>
      </c>
      <c r="J485" s="188">
        <f t="shared" si="221"/>
        <v>0</v>
      </c>
    </row>
    <row r="486" spans="1:17">
      <c r="A486" s="110" t="str">
        <f t="shared" ca="1" si="212"/>
        <v>C</v>
      </c>
      <c r="B486" s="110">
        <f t="shared" ca="1" si="213"/>
        <v>1</v>
      </c>
      <c r="D486" s="19" t="str">
        <f t="shared" si="220"/>
        <v/>
      </c>
      <c r="E486" s="184" t="s">
        <v>1137</v>
      </c>
      <c r="H486" t="str">
        <f t="shared" si="219"/>
        <v/>
      </c>
      <c r="J486" s="188">
        <f t="shared" si="221"/>
        <v>0</v>
      </c>
    </row>
    <row r="487" spans="1:17" ht="24">
      <c r="A487" s="110" t="str">
        <f t="shared" ca="1" si="212"/>
        <v>C</v>
      </c>
      <c r="B487" s="110">
        <f t="shared" ca="1" si="213"/>
        <v>1</v>
      </c>
      <c r="D487" s="19" t="str">
        <f t="shared" si="220"/>
        <v/>
      </c>
      <c r="E487" s="184" t="s">
        <v>1136</v>
      </c>
      <c r="H487" t="str">
        <f t="shared" si="219"/>
        <v/>
      </c>
      <c r="J487" s="188">
        <f t="shared" si="221"/>
        <v>0</v>
      </c>
    </row>
    <row r="488" spans="1:17">
      <c r="A488" s="110" t="str">
        <f t="shared" ca="1" si="212"/>
        <v>C</v>
      </c>
      <c r="B488" s="110">
        <f t="shared" ca="1" si="213"/>
        <v>1</v>
      </c>
      <c r="D488" s="19" t="str">
        <f t="shared" si="220"/>
        <v/>
      </c>
      <c r="H488" t="str">
        <f t="shared" si="219"/>
        <v/>
      </c>
      <c r="I488" s="194"/>
      <c r="J488" s="188">
        <f t="shared" si="221"/>
        <v>0</v>
      </c>
    </row>
    <row r="489" spans="1:17">
      <c r="A489" s="110" t="str">
        <f t="shared" ca="1" si="212"/>
        <v>C</v>
      </c>
      <c r="B489" s="110">
        <f t="shared" ca="1" si="213"/>
        <v>1</v>
      </c>
      <c r="D489" s="19" t="str">
        <f t="shared" si="220"/>
        <v/>
      </c>
      <c r="E489" s="79" t="s">
        <v>1140</v>
      </c>
      <c r="F489" s="80" t="s">
        <v>27</v>
      </c>
      <c r="G489" s="75">
        <v>10</v>
      </c>
      <c r="H489" s="76" t="str">
        <f>IF(G489&lt;&gt;"","a","")</f>
        <v>a</v>
      </c>
      <c r="I489" s="195"/>
      <c r="J489" s="192">
        <f t="shared" si="221"/>
        <v>0</v>
      </c>
    </row>
    <row r="490" spans="1:17">
      <c r="A490" s="110" t="str">
        <f t="shared" ca="1" si="212"/>
        <v>C</v>
      </c>
      <c r="B490" s="110">
        <f t="shared" ca="1" si="213"/>
        <v>1</v>
      </c>
      <c r="D490" s="19" t="str">
        <f t="shared" si="220"/>
        <v/>
      </c>
      <c r="E490" s="79" t="s">
        <v>1141</v>
      </c>
      <c r="F490" s="80" t="s">
        <v>27</v>
      </c>
      <c r="G490" s="75">
        <v>4</v>
      </c>
      <c r="H490" s="76" t="str">
        <f>IF(G490&lt;&gt;"","a","")</f>
        <v>a</v>
      </c>
      <c r="I490" s="195"/>
      <c r="J490" s="192">
        <f t="shared" si="221"/>
        <v>0</v>
      </c>
    </row>
    <row r="491" spans="1:17">
      <c r="A491" s="110" t="str">
        <f t="shared" ca="1" si="212"/>
        <v>C</v>
      </c>
      <c r="B491" s="110">
        <f t="shared" ca="1" si="213"/>
        <v>1</v>
      </c>
      <c r="D491" s="19" t="str">
        <f t="shared" si="220"/>
        <v/>
      </c>
      <c r="H491" t="str">
        <f>IF(G491&lt;&gt;"","a","")</f>
        <v/>
      </c>
      <c r="J491" s="188">
        <f t="shared" si="221"/>
        <v>0</v>
      </c>
    </row>
    <row r="492" spans="1:17" ht="60">
      <c r="A492" s="110" t="str">
        <f t="shared" ca="1" si="212"/>
        <v>C</v>
      </c>
      <c r="B492" s="110">
        <f t="shared" ca="1" si="213"/>
        <v>1</v>
      </c>
      <c r="C492" s="25">
        <v>2</v>
      </c>
      <c r="D492" s="184" t="str">
        <f t="shared" ca="1" si="220"/>
        <v>C.1.2.</v>
      </c>
      <c r="E492" s="184" t="s">
        <v>1142</v>
      </c>
      <c r="H492" t="str">
        <f t="shared" ref="H492:H495" si="222">IF(G492&lt;&gt;"","a","")</f>
        <v/>
      </c>
      <c r="J492" s="188">
        <f t="shared" si="221"/>
        <v>0</v>
      </c>
    </row>
    <row r="493" spans="1:17">
      <c r="A493" s="110" t="str">
        <f t="shared" ca="1" si="212"/>
        <v>C</v>
      </c>
      <c r="B493" s="110">
        <f t="shared" ca="1" si="213"/>
        <v>1</v>
      </c>
      <c r="D493" s="19" t="str">
        <f t="shared" si="220"/>
        <v/>
      </c>
      <c r="E493" s="184" t="s">
        <v>6</v>
      </c>
      <c r="H493" t="str">
        <f t="shared" si="222"/>
        <v/>
      </c>
      <c r="J493" s="188">
        <f t="shared" si="221"/>
        <v>0</v>
      </c>
    </row>
    <row r="494" spans="1:17">
      <c r="A494" s="110" t="str">
        <f t="shared" ca="1" si="212"/>
        <v>C</v>
      </c>
      <c r="B494" s="110">
        <f t="shared" ca="1" si="213"/>
        <v>1</v>
      </c>
      <c r="D494" s="19" t="str">
        <f t="shared" si="220"/>
        <v/>
      </c>
      <c r="E494" s="184" t="s">
        <v>1143</v>
      </c>
      <c r="H494" t="str">
        <f t="shared" si="222"/>
        <v/>
      </c>
      <c r="J494" s="188">
        <f t="shared" si="221"/>
        <v>0</v>
      </c>
    </row>
    <row r="495" spans="1:17">
      <c r="A495" s="110" t="str">
        <f t="shared" ca="1" si="212"/>
        <v>C</v>
      </c>
      <c r="B495" s="110">
        <f t="shared" ca="1" si="213"/>
        <v>1</v>
      </c>
      <c r="D495" s="19" t="str">
        <f t="shared" si="220"/>
        <v/>
      </c>
      <c r="H495" t="str">
        <f t="shared" si="222"/>
        <v/>
      </c>
      <c r="I495" s="194"/>
      <c r="J495" s="188">
        <f t="shared" si="221"/>
        <v>0</v>
      </c>
    </row>
    <row r="496" spans="1:17">
      <c r="A496" s="110" t="str">
        <f t="shared" ca="1" si="212"/>
        <v>C</v>
      </c>
      <c r="B496" s="110">
        <f t="shared" ca="1" si="213"/>
        <v>1</v>
      </c>
      <c r="D496" s="19" t="str">
        <f t="shared" si="220"/>
        <v/>
      </c>
      <c r="E496" s="79" t="s">
        <v>1144</v>
      </c>
      <c r="F496" s="80" t="s">
        <v>11</v>
      </c>
      <c r="G496" s="75">
        <v>2</v>
      </c>
      <c r="H496" s="76" t="str">
        <f>IF(G496&lt;&gt;"","a","")</f>
        <v>a</v>
      </c>
      <c r="I496" s="195"/>
      <c r="J496" s="192">
        <f t="shared" si="221"/>
        <v>0</v>
      </c>
    </row>
    <row r="497" spans="1:10">
      <c r="A497" s="110" t="str">
        <f t="shared" ca="1" si="212"/>
        <v>C</v>
      </c>
      <c r="B497" s="110">
        <f t="shared" ca="1" si="213"/>
        <v>1</v>
      </c>
      <c r="D497" s="19" t="str">
        <f t="shared" si="220"/>
        <v/>
      </c>
      <c r="H497" t="str">
        <f>IF(G497&lt;&gt;"","a","")</f>
        <v/>
      </c>
      <c r="J497" s="188">
        <f t="shared" si="221"/>
        <v>0</v>
      </c>
    </row>
    <row r="498" spans="1:10" ht="60">
      <c r="A498" s="110" t="str">
        <f t="shared" ca="1" si="212"/>
        <v>C</v>
      </c>
      <c r="B498" s="110">
        <f t="shared" ca="1" si="213"/>
        <v>1</v>
      </c>
      <c r="C498" s="25">
        <v>3</v>
      </c>
      <c r="D498" s="184" t="str">
        <f t="shared" ca="1" si="220"/>
        <v>C.1.3.</v>
      </c>
      <c r="E498" s="184" t="s">
        <v>1145</v>
      </c>
      <c r="H498" t="str">
        <f t="shared" ref="H498:H501" si="223">IF(G498&lt;&gt;"","a","")</f>
        <v/>
      </c>
      <c r="J498" s="188">
        <f t="shared" si="221"/>
        <v>0</v>
      </c>
    </row>
    <row r="499" spans="1:10" ht="36">
      <c r="A499" s="110" t="str">
        <f t="shared" ca="1" si="212"/>
        <v>C</v>
      </c>
      <c r="B499" s="110">
        <f t="shared" ca="1" si="213"/>
        <v>1</v>
      </c>
      <c r="D499" s="19" t="str">
        <f t="shared" si="220"/>
        <v/>
      </c>
      <c r="E499" s="184" t="s">
        <v>1146</v>
      </c>
      <c r="H499" t="str">
        <f t="shared" si="223"/>
        <v/>
      </c>
      <c r="J499" s="188">
        <f t="shared" si="221"/>
        <v>0</v>
      </c>
    </row>
    <row r="500" spans="1:10">
      <c r="A500" s="110" t="str">
        <f t="shared" ca="1" si="212"/>
        <v>C</v>
      </c>
      <c r="B500" s="110">
        <f t="shared" ca="1" si="213"/>
        <v>1</v>
      </c>
      <c r="D500" s="19" t="str">
        <f t="shared" si="220"/>
        <v/>
      </c>
      <c r="E500" s="184" t="s">
        <v>1147</v>
      </c>
      <c r="H500" t="str">
        <f t="shared" si="223"/>
        <v/>
      </c>
      <c r="J500" s="188">
        <f t="shared" si="221"/>
        <v>0</v>
      </c>
    </row>
    <row r="501" spans="1:10">
      <c r="A501" s="110" t="str">
        <f t="shared" ca="1" si="212"/>
        <v>C</v>
      </c>
      <c r="B501" s="110">
        <f t="shared" ca="1" si="213"/>
        <v>1</v>
      </c>
      <c r="D501" s="19" t="str">
        <f t="shared" si="220"/>
        <v/>
      </c>
      <c r="H501" t="str">
        <f t="shared" si="223"/>
        <v/>
      </c>
      <c r="I501" s="194"/>
      <c r="J501" s="188">
        <f t="shared" si="221"/>
        <v>0</v>
      </c>
    </row>
    <row r="502" spans="1:10">
      <c r="A502" s="110" t="str">
        <f t="shared" ca="1" si="212"/>
        <v>C</v>
      </c>
      <c r="B502" s="110">
        <f t="shared" ca="1" si="213"/>
        <v>1</v>
      </c>
      <c r="D502" s="19" t="str">
        <f t="shared" si="220"/>
        <v/>
      </c>
      <c r="E502" s="79"/>
      <c r="F502" s="80" t="s">
        <v>22</v>
      </c>
      <c r="G502" s="75">
        <v>1</v>
      </c>
      <c r="H502" s="76" t="str">
        <f>IF(G502&lt;&gt;"","a","")</f>
        <v>a</v>
      </c>
      <c r="I502" s="195"/>
      <c r="J502" s="192">
        <f t="shared" si="221"/>
        <v>0</v>
      </c>
    </row>
    <row r="503" spans="1:10">
      <c r="A503" s="110" t="str">
        <f t="shared" ca="1" si="212"/>
        <v>C</v>
      </c>
      <c r="B503" s="110">
        <f t="shared" ca="1" si="213"/>
        <v>1</v>
      </c>
      <c r="D503" s="19" t="str">
        <f t="shared" si="220"/>
        <v/>
      </c>
      <c r="H503" t="str">
        <f>IF(G503&lt;&gt;"","a","")</f>
        <v/>
      </c>
      <c r="J503" s="188">
        <f t="shared" si="221"/>
        <v>0</v>
      </c>
    </row>
    <row r="504" spans="1:10">
      <c r="A504" s="110" t="str">
        <f t="shared" ca="1" si="212"/>
        <v>C</v>
      </c>
      <c r="B504" s="110">
        <f t="shared" ca="1" si="213"/>
        <v>1</v>
      </c>
      <c r="C504" s="25">
        <v>4</v>
      </c>
      <c r="D504" s="184" t="str">
        <f t="shared" ca="1" si="220"/>
        <v>C.1.4.</v>
      </c>
      <c r="E504" s="184" t="s">
        <v>1149</v>
      </c>
      <c r="H504" t="str">
        <f t="shared" ref="H504:H507" si="224">IF(G504&lt;&gt;"","a","")</f>
        <v/>
      </c>
      <c r="J504" s="188">
        <f t="shared" si="221"/>
        <v>0</v>
      </c>
    </row>
    <row r="505" spans="1:10" ht="156">
      <c r="A505" s="110" t="str">
        <f t="shared" ca="1" si="212"/>
        <v>C</v>
      </c>
      <c r="B505" s="110">
        <f t="shared" ca="1" si="213"/>
        <v>1</v>
      </c>
      <c r="D505" s="19" t="str">
        <f t="shared" si="220"/>
        <v/>
      </c>
      <c r="E505" s="184" t="s">
        <v>1148</v>
      </c>
      <c r="H505" t="str">
        <f t="shared" si="224"/>
        <v/>
      </c>
      <c r="J505" s="188">
        <f t="shared" si="221"/>
        <v>0</v>
      </c>
    </row>
    <row r="506" spans="1:10">
      <c r="A506" s="110" t="str">
        <f t="shared" ca="1" si="212"/>
        <v>C</v>
      </c>
      <c r="B506" s="110">
        <f t="shared" ca="1" si="213"/>
        <v>1</v>
      </c>
      <c r="D506" s="19" t="str">
        <f t="shared" si="220"/>
        <v/>
      </c>
      <c r="E506" s="184" t="s">
        <v>1147</v>
      </c>
      <c r="H506" t="str">
        <f t="shared" si="224"/>
        <v/>
      </c>
      <c r="J506" s="188">
        <f t="shared" si="221"/>
        <v>0</v>
      </c>
    </row>
    <row r="507" spans="1:10">
      <c r="A507" s="110" t="str">
        <f t="shared" ca="1" si="212"/>
        <v>C</v>
      </c>
      <c r="B507" s="110">
        <f t="shared" ca="1" si="213"/>
        <v>1</v>
      </c>
      <c r="D507" s="19" t="str">
        <f t="shared" si="220"/>
        <v/>
      </c>
      <c r="H507" t="str">
        <f t="shared" si="224"/>
        <v/>
      </c>
      <c r="I507" s="194"/>
      <c r="J507" s="188">
        <f t="shared" si="221"/>
        <v>0</v>
      </c>
    </row>
    <row r="508" spans="1:10">
      <c r="A508" s="110" t="str">
        <f t="shared" ca="1" si="212"/>
        <v>C</v>
      </c>
      <c r="B508" s="110">
        <f t="shared" ca="1" si="213"/>
        <v>1</v>
      </c>
      <c r="D508" s="19" t="str">
        <f t="shared" si="220"/>
        <v/>
      </c>
      <c r="E508" s="79"/>
      <c r="F508" s="80" t="s">
        <v>22</v>
      </c>
      <c r="G508" s="75">
        <v>1</v>
      </c>
      <c r="H508" s="76" t="str">
        <f>IF(G508&lt;&gt;"","a","")</f>
        <v>a</v>
      </c>
      <c r="I508" s="195"/>
      <c r="J508" s="192">
        <f t="shared" si="221"/>
        <v>0</v>
      </c>
    </row>
    <row r="509" spans="1:10">
      <c r="A509" s="110" t="str">
        <f t="shared" ca="1" si="212"/>
        <v>C</v>
      </c>
      <c r="B509" s="110">
        <f t="shared" ca="1" si="213"/>
        <v>1</v>
      </c>
      <c r="D509" s="19" t="str">
        <f t="shared" si="220"/>
        <v/>
      </c>
      <c r="H509" t="str">
        <f>IF(G509&lt;&gt;"","a","")</f>
        <v/>
      </c>
      <c r="J509" s="188">
        <f t="shared" si="221"/>
        <v>0</v>
      </c>
    </row>
    <row r="510" spans="1:10" ht="12.75" thickBot="1">
      <c r="A510" s="110" t="str">
        <f t="shared" ca="1" si="207"/>
        <v>C</v>
      </c>
      <c r="B510" s="110">
        <f t="shared" ca="1" si="208"/>
        <v>1</v>
      </c>
      <c r="D510" s="19" t="str">
        <f t="shared" si="220"/>
        <v/>
      </c>
      <c r="H510" t="str">
        <f t="shared" ref="H510" si="225">IF(G510&lt;&gt;"","a","")</f>
        <v/>
      </c>
      <c r="J510" s="188">
        <f t="shared" si="221"/>
        <v>0</v>
      </c>
    </row>
    <row r="511" spans="1:10" ht="12.75" thickBot="1">
      <c r="A511" s="110" t="str">
        <f t="shared" ca="1" si="207"/>
        <v>C</v>
      </c>
      <c r="B511" s="110">
        <f t="shared" ca="1" si="208"/>
        <v>1</v>
      </c>
      <c r="D511" s="19" t="str">
        <f t="shared" si="220"/>
        <v/>
      </c>
      <c r="E511" s="35" t="str">
        <f ca="1">E477&amp;" UKUPNO"</f>
        <v>DOVOD VODE UKUPNO</v>
      </c>
      <c r="F511" s="14"/>
      <c r="G511" s="10"/>
      <c r="H511" s="10"/>
      <c r="I511" s="193"/>
      <c r="J511" s="193">
        <f>SUM(J483:J510)</f>
        <v>0</v>
      </c>
    </row>
    <row r="512" spans="1:10" ht="12.75" thickBot="1">
      <c r="A512" s="110" t="str">
        <f t="shared" ca="1" si="207"/>
        <v>C</v>
      </c>
      <c r="B512" s="110">
        <f t="shared" ca="1" si="208"/>
        <v>1</v>
      </c>
      <c r="D512" s="19" t="str">
        <f t="shared" si="220"/>
        <v/>
      </c>
      <c r="H512" t="str">
        <f t="shared" ref="H512" si="226">IF(G512&lt;&gt;"","a","")</f>
        <v/>
      </c>
      <c r="J512" s="188">
        <f>G512*I512</f>
        <v>0</v>
      </c>
    </row>
    <row r="513" spans="1:17" s="6" customFormat="1" ht="12.75" thickBot="1">
      <c r="A513" s="110" t="str">
        <f t="shared" ca="1" si="212"/>
        <v>C</v>
      </c>
      <c r="B513" s="110">
        <v>2</v>
      </c>
      <c r="C513" s="25"/>
      <c r="D513" s="23" t="str">
        <f ca="1">A513&amp;"."&amp;B513&amp;"."</f>
        <v>C.2.</v>
      </c>
      <c r="E513" s="33" t="str">
        <f ca="1">VLOOKUP(D513,Table1[],2,FALSE)</f>
        <v>ODVODNJA SANITARNE OTPADNE VODE</v>
      </c>
      <c r="F513" s="13"/>
      <c r="G513" s="29"/>
      <c r="H513" s="9" t="str">
        <f t="shared" si="218"/>
        <v/>
      </c>
      <c r="I513" s="190"/>
      <c r="J513" s="190"/>
      <c r="K513" s="68"/>
      <c r="L513" s="26"/>
      <c r="M513" s="26"/>
      <c r="N513" s="26"/>
      <c r="O513" s="26"/>
      <c r="P513" s="26"/>
      <c r="Q513" s="26"/>
    </row>
    <row r="514" spans="1:17" s="6" customFormat="1">
      <c r="A514" s="110" t="str">
        <f t="shared" ca="1" si="212"/>
        <v>C</v>
      </c>
      <c r="B514" s="110">
        <f t="shared" ca="1" si="213"/>
        <v>2</v>
      </c>
      <c r="C514" s="25"/>
      <c r="D514" s="19" t="str">
        <f t="shared" ref="D514:D524" si="227">IF(C514="","",A514&amp;"."&amp;B514&amp;"."&amp;C514&amp;".")</f>
        <v/>
      </c>
      <c r="E514" s="31"/>
      <c r="F514" s="11"/>
      <c r="G514" s="28"/>
      <c r="H514" t="str">
        <f t="shared" si="218"/>
        <v/>
      </c>
      <c r="I514" s="188"/>
      <c r="J514" s="188"/>
      <c r="K514" s="68"/>
      <c r="L514" s="26"/>
      <c r="M514" s="26"/>
      <c r="N514" s="26"/>
      <c r="O514" s="26"/>
      <c r="P514" s="26"/>
      <c r="Q514" s="26"/>
    </row>
    <row r="515" spans="1:17" s="6" customFormat="1">
      <c r="A515" s="110" t="str">
        <f t="shared" ca="1" si="212"/>
        <v>C</v>
      </c>
      <c r="B515" s="110">
        <f t="shared" ca="1" si="213"/>
        <v>2</v>
      </c>
      <c r="C515" s="25"/>
      <c r="D515" s="19" t="str">
        <f t="shared" ref="D515:D516" si="228">IF(C515="","",A515&amp;"."&amp;B515&amp;"."&amp;C515&amp;".")</f>
        <v/>
      </c>
      <c r="E515" s="31"/>
      <c r="F515" s="11"/>
      <c r="G515" s="28"/>
      <c r="H515" t="str">
        <f t="shared" ref="H515:H516" si="229">IF(G515&lt;&gt;"","a","")</f>
        <v/>
      </c>
      <c r="I515" s="188"/>
      <c r="J515" s="188"/>
      <c r="K515" s="68"/>
      <c r="L515" s="26"/>
      <c r="M515" s="26"/>
      <c r="N515" s="26"/>
      <c r="O515" s="26"/>
      <c r="P515" s="26"/>
      <c r="Q515" s="26"/>
    </row>
    <row r="516" spans="1:17" s="6" customFormat="1">
      <c r="A516" s="110" t="str">
        <f t="shared" ca="1" si="212"/>
        <v>C</v>
      </c>
      <c r="B516" s="110">
        <f t="shared" ca="1" si="213"/>
        <v>2</v>
      </c>
      <c r="C516" s="25"/>
      <c r="D516" s="19" t="str">
        <f t="shared" si="228"/>
        <v/>
      </c>
      <c r="E516" s="31"/>
      <c r="F516" s="11"/>
      <c r="G516" s="28"/>
      <c r="H516" t="str">
        <f t="shared" si="229"/>
        <v/>
      </c>
      <c r="I516" s="188"/>
      <c r="J516" s="188"/>
      <c r="K516" s="68"/>
      <c r="L516" s="26"/>
      <c r="M516" s="26"/>
      <c r="N516" s="26"/>
      <c r="O516" s="26"/>
      <c r="P516" s="26"/>
      <c r="Q516" s="26"/>
    </row>
    <row r="517" spans="1:17" s="6" customFormat="1">
      <c r="A517" s="110" t="str">
        <f t="shared" ca="1" si="212"/>
        <v>C</v>
      </c>
      <c r="B517" s="110">
        <f t="shared" ca="1" si="213"/>
        <v>2</v>
      </c>
      <c r="C517" s="25"/>
      <c r="D517" s="19" t="str">
        <f t="shared" si="227"/>
        <v/>
      </c>
      <c r="E517" s="31"/>
      <c r="F517" s="11"/>
      <c r="G517" s="28"/>
      <c r="H517" t="str">
        <f t="shared" si="218"/>
        <v/>
      </c>
      <c r="I517" s="188"/>
      <c r="J517" s="188"/>
      <c r="K517" s="68"/>
      <c r="L517" s="26"/>
      <c r="M517" s="26"/>
      <c r="N517" s="26"/>
      <c r="O517" s="26"/>
      <c r="P517" s="26"/>
      <c r="Q517" s="26"/>
    </row>
    <row r="518" spans="1:17">
      <c r="A518" s="110" t="str">
        <f t="shared" ca="1" si="212"/>
        <v>C</v>
      </c>
      <c r="B518" s="110">
        <f t="shared" ca="1" si="213"/>
        <v>2</v>
      </c>
      <c r="C518" s="25">
        <v>1</v>
      </c>
      <c r="D518" s="184" t="str">
        <f t="shared" ca="1" si="227"/>
        <v>C.2.1.</v>
      </c>
      <c r="E518" s="184" t="s">
        <v>1151</v>
      </c>
      <c r="H518" t="str">
        <f t="shared" ref="H518:H521" si="230">IF(G518&lt;&gt;"","a","")</f>
        <v/>
      </c>
      <c r="J518" s="188">
        <f t="shared" ref="J518:J524" si="231">G518*I518</f>
        <v>0</v>
      </c>
    </row>
    <row r="519" spans="1:17" ht="108">
      <c r="A519" s="110" t="str">
        <f t="shared" ca="1" si="212"/>
        <v>C</v>
      </c>
      <c r="B519" s="110">
        <f t="shared" ca="1" si="213"/>
        <v>2</v>
      </c>
      <c r="D519" s="19" t="str">
        <f t="shared" ref="D519" si="232">IF(C519="","",A519&amp;"."&amp;B519&amp;"."&amp;C519&amp;".")</f>
        <v/>
      </c>
      <c r="E519" s="184" t="s">
        <v>1150</v>
      </c>
      <c r="H519" t="str">
        <f t="shared" ref="H519" si="233">IF(G519&lt;&gt;"","a","")</f>
        <v/>
      </c>
      <c r="J519" s="188">
        <f t="shared" ref="J519" si="234">G519*I519</f>
        <v>0</v>
      </c>
    </row>
    <row r="520" spans="1:17">
      <c r="A520" s="110" t="str">
        <f t="shared" ca="1" si="212"/>
        <v>C</v>
      </c>
      <c r="B520" s="110">
        <f t="shared" ca="1" si="213"/>
        <v>2</v>
      </c>
      <c r="D520" s="19" t="str">
        <f t="shared" si="227"/>
        <v/>
      </c>
      <c r="E520" s="184" t="s">
        <v>1137</v>
      </c>
      <c r="H520" t="str">
        <f t="shared" si="230"/>
        <v/>
      </c>
      <c r="J520" s="188">
        <f t="shared" si="231"/>
        <v>0</v>
      </c>
    </row>
    <row r="521" spans="1:17">
      <c r="A521" s="110" t="str">
        <f t="shared" ca="1" si="212"/>
        <v>C</v>
      </c>
      <c r="B521" s="110">
        <f t="shared" ca="1" si="213"/>
        <v>2</v>
      </c>
      <c r="D521" s="19" t="str">
        <f t="shared" si="227"/>
        <v/>
      </c>
      <c r="H521" t="str">
        <f t="shared" si="230"/>
        <v/>
      </c>
      <c r="I521" s="194"/>
      <c r="J521" s="188">
        <f t="shared" si="231"/>
        <v>0</v>
      </c>
    </row>
    <row r="522" spans="1:17">
      <c r="A522" s="110" t="str">
        <f t="shared" ca="1" si="212"/>
        <v>C</v>
      </c>
      <c r="B522" s="110">
        <f t="shared" ca="1" si="213"/>
        <v>2</v>
      </c>
      <c r="D522" s="19" t="str">
        <f t="shared" si="227"/>
        <v/>
      </c>
      <c r="E522" s="185" t="s">
        <v>1152</v>
      </c>
      <c r="F522" s="80" t="s">
        <v>27</v>
      </c>
      <c r="G522" s="75">
        <v>10</v>
      </c>
      <c r="H522" s="76" t="str">
        <f>IF(G522&lt;&gt;"","a","")</f>
        <v>a</v>
      </c>
      <c r="I522" s="195"/>
      <c r="J522" s="192">
        <f t="shared" si="231"/>
        <v>0</v>
      </c>
    </row>
    <row r="523" spans="1:17">
      <c r="A523" s="110" t="str">
        <f t="shared" ca="1" si="212"/>
        <v>C</v>
      </c>
      <c r="B523" s="110">
        <f t="shared" ca="1" si="213"/>
        <v>2</v>
      </c>
      <c r="D523" s="19" t="str">
        <f t="shared" si="227"/>
        <v/>
      </c>
      <c r="E523" s="185" t="s">
        <v>1153</v>
      </c>
      <c r="F523" s="80" t="s">
        <v>27</v>
      </c>
      <c r="G523" s="75">
        <v>6</v>
      </c>
      <c r="H523" s="76" t="str">
        <f>IF(G523&lt;&gt;"","a","")</f>
        <v>a</v>
      </c>
      <c r="I523" s="195"/>
      <c r="J523" s="192">
        <f t="shared" si="231"/>
        <v>0</v>
      </c>
    </row>
    <row r="524" spans="1:17">
      <c r="A524" s="110" t="str">
        <f t="shared" ca="1" si="212"/>
        <v>C</v>
      </c>
      <c r="B524" s="110">
        <f t="shared" ca="1" si="213"/>
        <v>2</v>
      </c>
      <c r="D524" s="19" t="str">
        <f t="shared" si="227"/>
        <v/>
      </c>
      <c r="H524" t="str">
        <f>IF(G524&lt;&gt;"","a","")</f>
        <v/>
      </c>
      <c r="J524" s="188">
        <f t="shared" si="231"/>
        <v>0</v>
      </c>
    </row>
    <row r="525" spans="1:17" ht="72">
      <c r="A525" s="110" t="str">
        <f t="shared" ca="1" si="212"/>
        <v>C</v>
      </c>
      <c r="B525" s="110">
        <f t="shared" ref="B525:B529" ca="1" si="235">INDIRECT("B" &amp; ROW() - 1)</f>
        <v>2</v>
      </c>
      <c r="C525" s="25">
        <v>2</v>
      </c>
      <c r="D525" s="184" t="str">
        <f t="shared" ref="D525:D529" ca="1" si="236">IF(C525="","",A525&amp;"."&amp;B525&amp;"."&amp;C525&amp;".")</f>
        <v>C.2.2.</v>
      </c>
      <c r="E525" s="184" t="s">
        <v>1154</v>
      </c>
      <c r="H525" t="str">
        <f t="shared" si="218"/>
        <v/>
      </c>
      <c r="J525" s="188">
        <f t="shared" ref="J525:J529" si="237">G525*I525</f>
        <v>0</v>
      </c>
    </row>
    <row r="526" spans="1:17">
      <c r="A526" s="110" t="str">
        <f t="shared" ca="1" si="212"/>
        <v>C</v>
      </c>
      <c r="B526" s="110">
        <f t="shared" ca="1" si="235"/>
        <v>2</v>
      </c>
      <c r="D526" s="19" t="str">
        <f t="shared" ref="D526" si="238">IF(C526="","",A526&amp;"."&amp;B526&amp;"."&amp;C526&amp;".")</f>
        <v/>
      </c>
      <c r="E526" s="184" t="s">
        <v>1147</v>
      </c>
      <c r="H526" t="str">
        <f t="shared" ref="H526" si="239">IF(G526&lt;&gt;"","a","")</f>
        <v/>
      </c>
      <c r="J526" s="188">
        <f t="shared" ref="J526" si="240">G526*I526</f>
        <v>0</v>
      </c>
    </row>
    <row r="527" spans="1:17">
      <c r="A527" s="110" t="str">
        <f t="shared" ca="1" si="212"/>
        <v>C</v>
      </c>
      <c r="B527" s="110">
        <f t="shared" ca="1" si="235"/>
        <v>2</v>
      </c>
      <c r="D527" s="19" t="str">
        <f t="shared" si="236"/>
        <v/>
      </c>
      <c r="H527" t="str">
        <f t="shared" ref="H527" si="241">IF(G527&lt;&gt;"","a","")</f>
        <v/>
      </c>
      <c r="I527" s="194"/>
      <c r="J527" s="188">
        <f t="shared" si="237"/>
        <v>0</v>
      </c>
    </row>
    <row r="528" spans="1:17">
      <c r="A528" s="110" t="str">
        <f t="shared" ca="1" si="212"/>
        <v>C</v>
      </c>
      <c r="B528" s="110">
        <f t="shared" ca="1" si="235"/>
        <v>2</v>
      </c>
      <c r="D528" s="19" t="str">
        <f t="shared" si="236"/>
        <v/>
      </c>
      <c r="E528" s="79"/>
      <c r="F528" s="80" t="s">
        <v>22</v>
      </c>
      <c r="G528" s="75">
        <v>1</v>
      </c>
      <c r="H528" s="76" t="str">
        <f>IF(G528&lt;&gt;"","a","")</f>
        <v>a</v>
      </c>
      <c r="I528" s="195"/>
      <c r="J528" s="192">
        <f t="shared" si="237"/>
        <v>0</v>
      </c>
    </row>
    <row r="529" spans="1:17">
      <c r="A529" s="110" t="str">
        <f t="shared" ca="1" si="212"/>
        <v>C</v>
      </c>
      <c r="B529" s="110">
        <f t="shared" ca="1" si="235"/>
        <v>2</v>
      </c>
      <c r="D529" s="19" t="str">
        <f t="shared" si="236"/>
        <v/>
      </c>
      <c r="H529" t="str">
        <f>IF(G529&lt;&gt;"","a","")</f>
        <v/>
      </c>
      <c r="J529" s="188">
        <f t="shared" si="237"/>
        <v>0</v>
      </c>
    </row>
    <row r="530" spans="1:17" ht="12.75" thickBot="1">
      <c r="A530" s="110" t="str">
        <f t="shared" ca="1" si="207"/>
        <v>C</v>
      </c>
      <c r="B530" s="110">
        <f t="shared" ca="1" si="208"/>
        <v>2</v>
      </c>
      <c r="D530" s="19" t="str">
        <f t="shared" ref="D530:D532" si="242">IF(C530="","",A530&amp;"."&amp;B530&amp;"."&amp;C530&amp;".")</f>
        <v/>
      </c>
      <c r="H530" t="str">
        <f t="shared" ref="H530" si="243">IF(G530&lt;&gt;"","a","")</f>
        <v/>
      </c>
      <c r="J530" s="188">
        <f t="shared" ref="J530" si="244">G530*I530</f>
        <v>0</v>
      </c>
    </row>
    <row r="531" spans="1:17" ht="12.75" thickBot="1">
      <c r="A531" s="110" t="str">
        <f t="shared" ca="1" si="207"/>
        <v>C</v>
      </c>
      <c r="B531" s="110">
        <f t="shared" ca="1" si="208"/>
        <v>2</v>
      </c>
      <c r="D531" s="19" t="str">
        <f t="shared" si="242"/>
        <v/>
      </c>
      <c r="E531" s="35" t="str">
        <f ca="1">E513&amp;" UKUPNO"</f>
        <v>ODVODNJA SANITARNE OTPADNE VODE UKUPNO</v>
      </c>
      <c r="F531" s="14"/>
      <c r="G531" s="10"/>
      <c r="H531" s="10"/>
      <c r="I531" s="193"/>
      <c r="J531" s="193">
        <f>SUM(J518:J530)</f>
        <v>0</v>
      </c>
    </row>
    <row r="532" spans="1:17">
      <c r="A532" s="110" t="str">
        <f t="shared" ca="1" si="207"/>
        <v>C</v>
      </c>
      <c r="B532" s="110">
        <f t="shared" ca="1" si="208"/>
        <v>2</v>
      </c>
      <c r="D532" s="19" t="str">
        <f t="shared" si="242"/>
        <v/>
      </c>
      <c r="H532" t="str">
        <f t="shared" ref="H532" si="245">IF(G532&lt;&gt;"","a","")</f>
        <v/>
      </c>
      <c r="J532" s="188">
        <f>G532*I532</f>
        <v>0</v>
      </c>
    </row>
    <row r="533" spans="1:17" s="6" customFormat="1">
      <c r="A533" s="110"/>
      <c r="B533" s="110"/>
      <c r="C533" s="25"/>
      <c r="D533" s="19"/>
      <c r="E533" s="31"/>
      <c r="F533" s="11"/>
      <c r="G533" s="28"/>
      <c r="H533" t="str">
        <f t="shared" ref="H533" si="246">IF(G533&lt;&gt;"","a","")</f>
        <v/>
      </c>
      <c r="I533" s="188"/>
      <c r="J533" s="188"/>
      <c r="K533" s="68"/>
      <c r="L533" s="26"/>
      <c r="M533" s="26"/>
      <c r="N533" s="26"/>
      <c r="O533" s="26"/>
      <c r="P533" s="26"/>
      <c r="Q533" s="26"/>
    </row>
    <row r="534" spans="1:17" s="6" customFormat="1" ht="15">
      <c r="A534" s="110"/>
      <c r="B534" s="110"/>
      <c r="C534" s="25"/>
      <c r="D534" s="19"/>
      <c r="E534" s="34" t="s">
        <v>23</v>
      </c>
      <c r="F534" s="11"/>
      <c r="G534" s="28"/>
      <c r="H534" t="str">
        <f t="shared" ref="H534:H538" si="247">IF(G534&lt;&gt;"","a","")</f>
        <v/>
      </c>
      <c r="I534" s="188"/>
      <c r="J534" s="188"/>
      <c r="K534" s="68"/>
      <c r="L534" s="26"/>
      <c r="M534" s="26"/>
      <c r="N534" s="26"/>
      <c r="O534" s="26"/>
      <c r="P534" s="26"/>
      <c r="Q534" s="26"/>
    </row>
    <row r="535" spans="1:17" s="6" customFormat="1">
      <c r="A535" s="110"/>
      <c r="B535" s="110"/>
      <c r="C535" s="25"/>
      <c r="D535" s="19"/>
      <c r="E535" s="31"/>
      <c r="F535" s="11"/>
      <c r="G535" s="28"/>
      <c r="H535" t="str">
        <f t="shared" si="247"/>
        <v/>
      </c>
      <c r="I535" s="188"/>
      <c r="J535" s="188"/>
      <c r="K535" s="68"/>
      <c r="L535" s="26"/>
      <c r="M535" s="26"/>
      <c r="N535" s="26"/>
      <c r="O535" s="26"/>
      <c r="P535" s="26"/>
      <c r="Q535" s="26"/>
    </row>
    <row r="536" spans="1:17" s="6" customFormat="1">
      <c r="A536" s="110"/>
      <c r="B536" s="110"/>
      <c r="C536" s="25"/>
      <c r="D536" s="19"/>
      <c r="E536" s="31"/>
      <c r="F536" s="11"/>
      <c r="G536" s="28"/>
      <c r="H536" t="str">
        <f t="shared" si="247"/>
        <v/>
      </c>
      <c r="I536" s="188"/>
      <c r="J536" s="188"/>
      <c r="K536" s="68"/>
      <c r="L536" s="26"/>
      <c r="M536" s="26"/>
      <c r="N536" s="26"/>
      <c r="O536" s="26"/>
      <c r="P536" s="26"/>
      <c r="Q536" s="26"/>
    </row>
    <row r="537" spans="1:17" s="6" customFormat="1" ht="12.75" thickBot="1">
      <c r="A537" s="110"/>
      <c r="B537" s="110"/>
      <c r="C537" s="25"/>
      <c r="D537" s="19"/>
      <c r="E537" s="31"/>
      <c r="F537" s="11"/>
      <c r="G537" s="28"/>
      <c r="H537" t="str">
        <f t="shared" si="247"/>
        <v/>
      </c>
      <c r="I537" s="188"/>
      <c r="J537" s="188"/>
      <c r="K537" s="68"/>
      <c r="L537" s="26"/>
      <c r="M537" s="26"/>
      <c r="N537" s="26"/>
      <c r="O537" s="26"/>
      <c r="P537" s="26"/>
      <c r="Q537" s="26"/>
    </row>
    <row r="538" spans="1:17" s="46" customFormat="1" ht="13.5" thickBot="1">
      <c r="A538" s="110"/>
      <c r="B538" s="110"/>
      <c r="C538" s="41"/>
      <c r="D538" s="42" t="str">
        <f>D12</f>
        <v>A.</v>
      </c>
      <c r="E538" s="42" t="str">
        <f>E12</f>
        <v>GRAĐEVINSKI RADOVI</v>
      </c>
      <c r="F538" s="43"/>
      <c r="G538" s="44"/>
      <c r="H538" s="45" t="str">
        <f t="shared" si="247"/>
        <v/>
      </c>
      <c r="I538" s="197"/>
      <c r="J538" s="197"/>
      <c r="K538" s="69"/>
      <c r="L538" s="47"/>
      <c r="M538" s="47"/>
      <c r="N538" s="47"/>
      <c r="O538" s="47"/>
      <c r="P538" s="47"/>
      <c r="Q538" s="47"/>
    </row>
    <row r="539" spans="1:17" s="54" customFormat="1" ht="12.75" thickBot="1">
      <c r="A539" s="110"/>
      <c r="B539" s="110"/>
      <c r="C539" s="48"/>
      <c r="D539" s="49"/>
      <c r="E539" s="50"/>
      <c r="F539" s="51"/>
      <c r="G539" s="52"/>
      <c r="H539" s="53"/>
      <c r="I539" s="198"/>
      <c r="J539" s="198"/>
      <c r="K539" s="70"/>
      <c r="L539" s="55"/>
      <c r="M539" s="55"/>
      <c r="N539" s="55"/>
      <c r="O539" s="55"/>
      <c r="P539" s="55"/>
      <c r="Q539" s="55"/>
    </row>
    <row r="540" spans="1:17" s="6" customFormat="1" ht="12.75" thickBot="1">
      <c r="A540" s="110"/>
      <c r="B540" s="110"/>
      <c r="C540" s="25"/>
      <c r="D540" s="35" t="str">
        <f ca="1">D14</f>
        <v>A.1.</v>
      </c>
      <c r="E540" s="35" t="str">
        <f ca="1">E14</f>
        <v>RUŠENJA I DEMONTAŽE</v>
      </c>
      <c r="F540" s="35"/>
      <c r="G540" s="35"/>
      <c r="H540" s="35"/>
      <c r="I540" s="199"/>
      <c r="J540" s="200">
        <f>J78</f>
        <v>0</v>
      </c>
      <c r="K540" s="68"/>
      <c r="L540" s="26"/>
      <c r="M540" s="26"/>
      <c r="N540" s="26"/>
      <c r="O540" s="26"/>
      <c r="P540" s="26"/>
      <c r="Q540" s="26"/>
    </row>
    <row r="541" spans="1:17" s="54" customFormat="1" ht="12.75" thickBot="1">
      <c r="A541" s="110"/>
      <c r="B541" s="110"/>
      <c r="C541" s="48"/>
      <c r="D541" s="49"/>
      <c r="E541" s="50"/>
      <c r="F541" s="51"/>
      <c r="G541" s="52"/>
      <c r="H541" s="53"/>
      <c r="I541" s="198"/>
      <c r="J541" s="198"/>
      <c r="K541" s="70"/>
      <c r="L541" s="55"/>
      <c r="M541" s="55"/>
      <c r="N541" s="55"/>
      <c r="O541" s="55"/>
      <c r="P541" s="55"/>
      <c r="Q541" s="55"/>
    </row>
    <row r="542" spans="1:17" s="46" customFormat="1" ht="13.5" thickBot="1">
      <c r="A542" s="110"/>
      <c r="B542" s="110"/>
      <c r="C542" s="41"/>
      <c r="D542" s="56"/>
      <c r="E542" s="57" t="str">
        <f>E538&amp;" SVEUKUPNO"</f>
        <v>GRAĐEVINSKI RADOVI SVEUKUPNO</v>
      </c>
      <c r="F542" s="43"/>
      <c r="G542" s="44"/>
      <c r="H542" s="45" t="str">
        <f>IF(G542&lt;&gt;"","a","")</f>
        <v/>
      </c>
      <c r="I542" s="197"/>
      <c r="J542" s="197">
        <f>SUM(J540:J541)</f>
        <v>0</v>
      </c>
      <c r="K542" s="69"/>
      <c r="L542" s="47"/>
      <c r="M542" s="47"/>
      <c r="N542" s="47"/>
      <c r="O542" s="47"/>
      <c r="P542" s="47"/>
      <c r="Q542" s="47"/>
    </row>
    <row r="543" spans="1:17" s="54" customFormat="1">
      <c r="A543" s="110"/>
      <c r="B543" s="110"/>
      <c r="C543" s="48"/>
      <c r="D543" s="49"/>
      <c r="E543" s="16"/>
      <c r="F543" s="51"/>
      <c r="G543" s="52"/>
      <c r="H543" s="53"/>
      <c r="I543" s="198"/>
      <c r="J543" s="198"/>
      <c r="K543" s="70"/>
      <c r="L543" s="55"/>
      <c r="M543" s="55"/>
      <c r="N543" s="55"/>
      <c r="O543" s="55"/>
      <c r="P543" s="55"/>
      <c r="Q543" s="55"/>
    </row>
    <row r="544" spans="1:17" s="54" customFormat="1" ht="12.75" thickBot="1">
      <c r="A544" s="110"/>
      <c r="B544" s="110"/>
      <c r="C544" s="48"/>
      <c r="D544" s="49"/>
      <c r="E544" s="16"/>
      <c r="F544" s="51"/>
      <c r="G544" s="52"/>
      <c r="H544" s="53"/>
      <c r="I544" s="198"/>
      <c r="J544" s="198"/>
      <c r="K544" s="70"/>
      <c r="L544" s="55"/>
      <c r="M544" s="55"/>
      <c r="N544" s="55"/>
      <c r="O544" s="55"/>
      <c r="P544" s="55"/>
      <c r="Q544" s="55"/>
    </row>
    <row r="545" spans="1:17" s="58" customFormat="1" ht="13.5" thickBot="1">
      <c r="A545" s="110"/>
      <c r="B545" s="110"/>
      <c r="C545" s="41"/>
      <c r="D545" s="42" t="str">
        <f>D80</f>
        <v>B.</v>
      </c>
      <c r="E545" s="42" t="str">
        <f>E80</f>
        <v>OBRTNIČKI RADOVI</v>
      </c>
      <c r="F545" s="43"/>
      <c r="G545" s="44"/>
      <c r="H545" s="45" t="str">
        <f>IF(G545&lt;&gt;"","a","")</f>
        <v/>
      </c>
      <c r="I545" s="197"/>
      <c r="J545" s="197"/>
      <c r="K545" s="71"/>
      <c r="L545" s="98"/>
      <c r="M545" s="94"/>
      <c r="N545" s="94"/>
      <c r="O545" s="94"/>
      <c r="P545" s="94"/>
      <c r="Q545" s="98"/>
    </row>
    <row r="546" spans="1:17" s="53" customFormat="1" ht="12.75" thickBot="1">
      <c r="A546" s="110"/>
      <c r="B546" s="110"/>
      <c r="C546" s="48"/>
      <c r="D546" s="49"/>
      <c r="E546" s="16"/>
      <c r="F546" s="51"/>
      <c r="G546" s="52"/>
      <c r="H546" s="24"/>
      <c r="I546" s="198"/>
      <c r="J546" s="198"/>
      <c r="K546" s="72"/>
      <c r="L546" s="97"/>
      <c r="M546" s="87"/>
      <c r="N546" s="87"/>
      <c r="O546" s="87"/>
      <c r="P546" s="87"/>
      <c r="Q546" s="97"/>
    </row>
    <row r="547" spans="1:17" ht="12.75" thickBot="1">
      <c r="D547" s="35" t="str">
        <f ca="1">D115</f>
        <v>B.4.</v>
      </c>
      <c r="E547" s="35" t="str">
        <f ca="1">E115</f>
        <v>STOLARSKI RADOVI</v>
      </c>
      <c r="F547" s="35"/>
      <c r="G547" s="35"/>
      <c r="H547" s="35"/>
      <c r="I547" s="199"/>
      <c r="J547" s="200">
        <f>J154</f>
        <v>0</v>
      </c>
    </row>
    <row r="548" spans="1:17" ht="12.75" thickBot="1">
      <c r="D548" s="35" t="str">
        <f ca="1">D157</f>
        <v>B.5.</v>
      </c>
      <c r="E548" s="35" t="str">
        <f ca="1">E157</f>
        <v>BRAVARSKI RADOVI</v>
      </c>
      <c r="F548" s="35"/>
      <c r="G548" s="35"/>
      <c r="H548" s="35"/>
      <c r="I548" s="199"/>
      <c r="J548" s="200">
        <f>J188</f>
        <v>0</v>
      </c>
    </row>
    <row r="549" spans="1:17" ht="12.75" thickBot="1">
      <c r="D549" s="35" t="str">
        <f ca="1">D191</f>
        <v>B.6.</v>
      </c>
      <c r="E549" s="35" t="str">
        <f ca="1">E191</f>
        <v>ZAVRŠNI ZIDARSKI RADOVI</v>
      </c>
      <c r="F549" s="35"/>
      <c r="G549" s="35"/>
      <c r="H549" s="35"/>
      <c r="I549" s="199"/>
      <c r="J549" s="200">
        <f>J227</f>
        <v>0</v>
      </c>
    </row>
    <row r="550" spans="1:17" ht="12.75" thickBot="1">
      <c r="D550" s="35" t="str">
        <f ca="1">D229</f>
        <v>B.7.</v>
      </c>
      <c r="E550" s="35" t="str">
        <f ca="1">E229</f>
        <v>SUHOMONTAŽNI RADOVI</v>
      </c>
      <c r="F550" s="35"/>
      <c r="G550" s="35"/>
      <c r="H550" s="35"/>
      <c r="I550" s="199"/>
      <c r="J550" s="200">
        <f>J279</f>
        <v>0</v>
      </c>
    </row>
    <row r="551" spans="1:17" ht="12.75" thickBot="1">
      <c r="D551" s="35" t="str">
        <f ca="1">D282</f>
        <v>B.8.</v>
      </c>
      <c r="E551" s="35" t="str">
        <f ca="1">E282</f>
        <v>STAKLARSKI RADOVI</v>
      </c>
      <c r="F551" s="35"/>
      <c r="G551" s="35"/>
      <c r="H551" s="35"/>
      <c r="I551" s="199"/>
      <c r="J551" s="200">
        <f>J309</f>
        <v>0</v>
      </c>
    </row>
    <row r="552" spans="1:17" ht="12.75" thickBot="1">
      <c r="D552" s="35" t="str">
        <f ca="1">D312</f>
        <v>B.10.</v>
      </c>
      <c r="E552" s="35" t="str">
        <f ca="1">E312</f>
        <v>KERAMIČARSKI RADOVI</v>
      </c>
      <c r="F552" s="35"/>
      <c r="G552" s="35"/>
      <c r="H552" s="35"/>
      <c r="I552" s="199"/>
      <c r="J552" s="200">
        <f>J333</f>
        <v>0</v>
      </c>
    </row>
    <row r="553" spans="1:17" ht="12.75" thickBot="1">
      <c r="D553" s="35" t="str">
        <f ca="1">D336</f>
        <v>B.11.</v>
      </c>
      <c r="E553" s="35" t="str">
        <f ca="1">E336</f>
        <v>SOBOSLIKARSKO‐LIČILAČKI RADOVI</v>
      </c>
      <c r="F553" s="35"/>
      <c r="G553" s="35"/>
      <c r="H553" s="35"/>
      <c r="I553" s="199"/>
      <c r="J553" s="200">
        <f>J430</f>
        <v>0</v>
      </c>
    </row>
    <row r="554" spans="1:17" ht="12.75" thickBot="1">
      <c r="D554" s="35" t="str">
        <f ca="1">D433</f>
        <v>B.12.</v>
      </c>
      <c r="E554" s="35" t="str">
        <f ca="1">E433</f>
        <v>PARKETARSKI RADOVI</v>
      </c>
      <c r="F554" s="35"/>
      <c r="G554" s="35"/>
      <c r="H554" s="35"/>
      <c r="I554" s="199"/>
      <c r="J554" s="200">
        <f>J462</f>
        <v>0</v>
      </c>
    </row>
    <row r="555" spans="1:17" s="54" customFormat="1" ht="12.75" thickBot="1">
      <c r="A555" s="110"/>
      <c r="B555" s="110"/>
      <c r="C555" s="48"/>
      <c r="D555" s="49"/>
      <c r="E555" s="16"/>
      <c r="F555" s="51"/>
      <c r="G555" s="52"/>
      <c r="H555" s="53"/>
      <c r="I555" s="198"/>
      <c r="J555" s="198"/>
      <c r="K555" s="70"/>
      <c r="L555" s="55"/>
      <c r="M555" s="55"/>
      <c r="N555" s="55"/>
      <c r="O555" s="55"/>
      <c r="P555" s="55"/>
      <c r="Q555" s="55"/>
    </row>
    <row r="556" spans="1:17" s="46" customFormat="1" ht="13.5" thickBot="1">
      <c r="A556" s="110"/>
      <c r="B556" s="110"/>
      <c r="C556" s="41"/>
      <c r="D556" s="56"/>
      <c r="E556" s="57" t="str">
        <f>E545&amp;" SVEUKUPNO"</f>
        <v>OBRTNIČKI RADOVI SVEUKUPNO</v>
      </c>
      <c r="F556" s="43"/>
      <c r="G556" s="44"/>
      <c r="H556" s="45" t="str">
        <f>IF(G556&lt;&gt;"","a","")</f>
        <v/>
      </c>
      <c r="I556" s="197"/>
      <c r="J556" s="197">
        <f>SUM(J547:J555)</f>
        <v>0</v>
      </c>
      <c r="K556" s="69"/>
      <c r="L556" s="47"/>
      <c r="M556" s="47"/>
      <c r="N556" s="47"/>
      <c r="O556" s="47"/>
      <c r="P556" s="47"/>
      <c r="Q556" s="47"/>
    </row>
    <row r="557" spans="1:17" s="54" customFormat="1">
      <c r="A557" s="110"/>
      <c r="B557" s="110"/>
      <c r="C557" s="48"/>
      <c r="D557" s="49"/>
      <c r="E557" s="16"/>
      <c r="F557" s="51"/>
      <c r="G557" s="52"/>
      <c r="H557" s="53"/>
      <c r="I557" s="198"/>
      <c r="J557" s="198"/>
      <c r="K557" s="70"/>
      <c r="L557" s="55"/>
      <c r="M557" s="55"/>
      <c r="N557" s="55"/>
      <c r="O557" s="55"/>
      <c r="P557" s="55"/>
      <c r="Q557" s="55"/>
    </row>
    <row r="558" spans="1:17" s="54" customFormat="1" ht="12.75" thickBot="1">
      <c r="A558" s="110"/>
      <c r="B558" s="110"/>
      <c r="C558" s="48"/>
      <c r="D558" s="49"/>
      <c r="E558" s="16"/>
      <c r="F558" s="51"/>
      <c r="G558" s="52"/>
      <c r="H558" s="53"/>
      <c r="I558" s="198"/>
      <c r="J558" s="198"/>
      <c r="K558" s="70"/>
      <c r="L558" s="55"/>
      <c r="M558" s="55"/>
      <c r="N558" s="55"/>
      <c r="O558" s="55"/>
      <c r="P558" s="55"/>
      <c r="Q558" s="55"/>
    </row>
    <row r="559" spans="1:17" s="58" customFormat="1" ht="13.5" thickBot="1">
      <c r="A559" s="110"/>
      <c r="B559" s="110"/>
      <c r="C559" s="41"/>
      <c r="D559" s="42" t="str">
        <f>D465</f>
        <v>C.</v>
      </c>
      <c r="E559" s="42" t="str">
        <f>E465</f>
        <v>HIDROINSTALACIJE</v>
      </c>
      <c r="F559" s="43"/>
      <c r="G559" s="44"/>
      <c r="H559" s="45" t="str">
        <f>IF(G559&lt;&gt;"","a","")</f>
        <v/>
      </c>
      <c r="I559" s="197"/>
      <c r="J559" s="197"/>
      <c r="K559" s="71"/>
      <c r="L559" s="98"/>
      <c r="M559" s="94"/>
      <c r="N559" s="94"/>
      <c r="O559" s="94"/>
      <c r="P559" s="94"/>
      <c r="Q559" s="98"/>
    </row>
    <row r="560" spans="1:17" s="53" customFormat="1" ht="12.75" thickBot="1">
      <c r="A560" s="110"/>
      <c r="B560" s="110"/>
      <c r="C560" s="48"/>
      <c r="D560" s="49"/>
      <c r="E560" s="16"/>
      <c r="F560" s="51"/>
      <c r="G560" s="52"/>
      <c r="H560" s="24"/>
      <c r="I560" s="198"/>
      <c r="J560" s="198"/>
      <c r="K560" s="72"/>
      <c r="L560" s="97"/>
      <c r="M560" s="87"/>
      <c r="N560" s="87"/>
      <c r="O560" s="87"/>
      <c r="P560" s="87"/>
      <c r="Q560" s="97"/>
    </row>
    <row r="561" spans="1:17" ht="12.75" thickBot="1">
      <c r="D561" s="35" t="str">
        <f ca="1">D477</f>
        <v>C.1.</v>
      </c>
      <c r="E561" s="35" t="str">
        <f ca="1">E477</f>
        <v>DOVOD VODE</v>
      </c>
      <c r="F561" s="35"/>
      <c r="G561" s="35"/>
      <c r="H561" s="35"/>
      <c r="I561" s="199"/>
      <c r="J561" s="200">
        <f>J511</f>
        <v>0</v>
      </c>
    </row>
    <row r="562" spans="1:17" ht="12.75" thickBot="1">
      <c r="D562" s="35" t="str">
        <f ca="1">D513</f>
        <v>C.2.</v>
      </c>
      <c r="E562" s="35" t="str">
        <f ca="1">E513</f>
        <v>ODVODNJA SANITARNE OTPADNE VODE</v>
      </c>
      <c r="F562" s="35"/>
      <c r="G562" s="35"/>
      <c r="H562" s="35"/>
      <c r="I562" s="199"/>
      <c r="J562" s="200">
        <f>J531</f>
        <v>0</v>
      </c>
    </row>
    <row r="563" spans="1:17" s="54" customFormat="1" ht="12.75" thickBot="1">
      <c r="A563" s="110"/>
      <c r="B563" s="110"/>
      <c r="C563" s="48"/>
      <c r="D563" s="49"/>
      <c r="E563" s="16"/>
      <c r="F563" s="51"/>
      <c r="G563" s="52"/>
      <c r="H563" s="53"/>
      <c r="I563" s="198"/>
      <c r="J563" s="198"/>
      <c r="K563" s="70"/>
      <c r="L563" s="55"/>
      <c r="M563" s="55"/>
      <c r="N563" s="55"/>
      <c r="O563" s="55"/>
      <c r="P563" s="55"/>
      <c r="Q563" s="55"/>
    </row>
    <row r="564" spans="1:17" s="46" customFormat="1" ht="13.5" thickBot="1">
      <c r="A564" s="110"/>
      <c r="B564" s="110"/>
      <c r="C564" s="41"/>
      <c r="D564" s="56"/>
      <c r="E564" s="57" t="str">
        <f>E559&amp;" SVEUKUPNO"</f>
        <v>HIDROINSTALACIJE SVEUKUPNO</v>
      </c>
      <c r="F564" s="43"/>
      <c r="G564" s="44"/>
      <c r="H564" s="45" t="str">
        <f>IF(G564&lt;&gt;"","a","")</f>
        <v/>
      </c>
      <c r="I564" s="197"/>
      <c r="J564" s="197">
        <f>SUM(J561:J563)</f>
        <v>0</v>
      </c>
      <c r="K564" s="69"/>
      <c r="L564" s="47"/>
      <c r="M564" s="47"/>
      <c r="N564" s="47"/>
      <c r="O564" s="47"/>
      <c r="P564" s="47"/>
      <c r="Q564" s="47"/>
    </row>
    <row r="565" spans="1:17" s="54" customFormat="1">
      <c r="A565" s="110"/>
      <c r="B565" s="110"/>
      <c r="C565" s="48"/>
      <c r="D565" s="49"/>
      <c r="E565" s="16"/>
      <c r="F565" s="51"/>
      <c r="G565" s="52"/>
      <c r="H565" s="53"/>
      <c r="I565" s="198"/>
      <c r="J565" s="198"/>
      <c r="K565" s="70"/>
      <c r="L565" s="55"/>
      <c r="M565" s="55"/>
      <c r="N565" s="55"/>
      <c r="O565" s="55"/>
      <c r="P565" s="55"/>
      <c r="Q565" s="55"/>
    </row>
    <row r="566" spans="1:17" s="54" customFormat="1">
      <c r="A566" s="110"/>
      <c r="B566" s="110"/>
      <c r="C566" s="48"/>
      <c r="D566" s="49"/>
      <c r="E566" s="16"/>
      <c r="F566" s="51"/>
      <c r="G566" s="52"/>
      <c r="H566" s="53"/>
      <c r="I566" s="198"/>
      <c r="J566" s="198"/>
      <c r="K566" s="70"/>
      <c r="L566" s="55"/>
      <c r="M566" s="55"/>
      <c r="N566" s="55"/>
      <c r="O566" s="55"/>
      <c r="P566" s="55"/>
      <c r="Q566" s="55"/>
    </row>
    <row r="567" spans="1:17" s="54" customFormat="1">
      <c r="A567" s="110"/>
      <c r="B567" s="110"/>
      <c r="C567" s="48"/>
      <c r="D567" s="49"/>
      <c r="E567" s="16"/>
      <c r="F567" s="51"/>
      <c r="G567" s="52"/>
      <c r="H567" s="53"/>
      <c r="I567" s="198"/>
      <c r="J567" s="198"/>
      <c r="K567" s="70"/>
      <c r="L567" s="55"/>
      <c r="M567" s="55"/>
      <c r="N567" s="55"/>
      <c r="O567" s="55"/>
      <c r="P567" s="55"/>
      <c r="Q567" s="55"/>
    </row>
    <row r="568" spans="1:17" s="54" customFormat="1">
      <c r="A568" s="110"/>
      <c r="B568" s="110"/>
      <c r="C568" s="48"/>
      <c r="D568" s="49"/>
      <c r="E568" s="16"/>
      <c r="F568" s="51"/>
      <c r="G568" s="52"/>
      <c r="H568" s="53"/>
      <c r="I568" s="198"/>
      <c r="J568" s="198"/>
      <c r="K568" s="70"/>
      <c r="L568" s="55"/>
      <c r="M568" s="55"/>
      <c r="N568" s="55"/>
      <c r="O568" s="55"/>
      <c r="P568" s="55"/>
      <c r="Q568" s="55"/>
    </row>
    <row r="569" spans="1:17" s="54" customFormat="1" ht="12.75" thickBot="1">
      <c r="A569" s="110"/>
      <c r="B569" s="110"/>
      <c r="C569" s="48"/>
      <c r="D569" s="49"/>
      <c r="E569" s="16"/>
      <c r="F569" s="51"/>
      <c r="G569" s="52"/>
      <c r="H569" s="53"/>
      <c r="I569" s="198"/>
      <c r="J569" s="198"/>
      <c r="K569" s="70"/>
      <c r="L569" s="55"/>
      <c r="M569" s="55"/>
      <c r="N569" s="55"/>
      <c r="O569" s="55"/>
      <c r="P569" s="55"/>
      <c r="Q569" s="55"/>
    </row>
    <row r="570" spans="1:17" s="46" customFormat="1" ht="13.5" thickBot="1">
      <c r="A570" s="110"/>
      <c r="B570" s="110"/>
      <c r="C570" s="41"/>
      <c r="D570" s="56"/>
      <c r="E570" s="57" t="s">
        <v>26</v>
      </c>
      <c r="F570" s="43"/>
      <c r="G570" s="44"/>
      <c r="H570" s="45"/>
      <c r="I570" s="197"/>
      <c r="J570" s="197">
        <f>J564+J556+J542</f>
        <v>0</v>
      </c>
      <c r="K570" s="69"/>
      <c r="L570" s="47"/>
      <c r="M570" s="47"/>
      <c r="N570" s="47"/>
      <c r="O570" s="47"/>
      <c r="P570" s="47"/>
      <c r="Q570" s="47"/>
    </row>
    <row r="571" spans="1:17" s="46" customFormat="1" ht="13.5" thickBot="1">
      <c r="A571" s="110"/>
      <c r="B571" s="110"/>
      <c r="C571" s="41"/>
      <c r="D571" s="56"/>
      <c r="E571" s="57" t="s">
        <v>25</v>
      </c>
      <c r="F571" s="43"/>
      <c r="G571" s="59">
        <v>0.25</v>
      </c>
      <c r="H571" s="45"/>
      <c r="I571" s="197"/>
      <c r="J571" s="197">
        <f>G571*J570</f>
        <v>0</v>
      </c>
      <c r="K571" s="69"/>
      <c r="L571" s="47"/>
      <c r="M571" s="47"/>
      <c r="N571" s="47"/>
      <c r="O571" s="47"/>
      <c r="P571" s="47"/>
      <c r="Q571" s="47"/>
    </row>
    <row r="572" spans="1:17" s="46" customFormat="1" ht="13.5" thickBot="1">
      <c r="A572" s="110"/>
      <c r="B572" s="110"/>
      <c r="C572" s="41"/>
      <c r="D572" s="56"/>
      <c r="E572" s="60"/>
      <c r="F572" s="61"/>
      <c r="G572" s="62"/>
      <c r="H572" s="58"/>
      <c r="I572" s="201"/>
      <c r="J572" s="201"/>
      <c r="K572" s="69"/>
      <c r="L572" s="47"/>
      <c r="M572" s="47"/>
      <c r="N572" s="47"/>
      <c r="O572" s="47"/>
      <c r="P572" s="47"/>
      <c r="Q572" s="47"/>
    </row>
    <row r="573" spans="1:17" s="46" customFormat="1" ht="13.5" thickBot="1">
      <c r="A573" s="110"/>
      <c r="B573" s="110"/>
      <c r="C573" s="41"/>
      <c r="D573" s="56"/>
      <c r="E573" s="57" t="s">
        <v>24</v>
      </c>
      <c r="F573" s="43"/>
      <c r="G573" s="44"/>
      <c r="H573" s="45"/>
      <c r="I573" s="197"/>
      <c r="J573" s="197">
        <f>SUM(J570:J572)</f>
        <v>0</v>
      </c>
      <c r="K573" s="69"/>
      <c r="L573" s="47"/>
      <c r="M573" s="47"/>
      <c r="N573" s="47"/>
      <c r="O573" s="47"/>
      <c r="P573" s="47"/>
      <c r="Q573" s="47"/>
    </row>
    <row r="574" spans="1:17" s="6" customFormat="1">
      <c r="A574" s="110"/>
      <c r="B574" s="110"/>
      <c r="C574" s="25"/>
      <c r="D574" s="19"/>
      <c r="E574" s="31"/>
      <c r="F574" s="11"/>
      <c r="G574" s="28"/>
      <c r="H574"/>
      <c r="I574" s="188"/>
      <c r="J574" s="188"/>
      <c r="K574" s="68"/>
      <c r="L574" s="26"/>
      <c r="M574" s="26"/>
      <c r="N574" s="26"/>
      <c r="O574" s="26"/>
      <c r="P574" s="26"/>
      <c r="Q574" s="26"/>
    </row>
    <row r="575" spans="1:17" s="6" customFormat="1">
      <c r="A575" s="110"/>
      <c r="B575" s="110"/>
      <c r="C575" s="25"/>
      <c r="D575" s="19"/>
      <c r="E575" s="31"/>
      <c r="F575" s="11"/>
      <c r="G575" s="28"/>
      <c r="H575"/>
      <c r="I575" s="188"/>
      <c r="J575" s="188"/>
      <c r="K575" s="68"/>
      <c r="L575" s="26"/>
      <c r="M575" s="26"/>
      <c r="N575" s="26"/>
      <c r="O575" s="26"/>
      <c r="P575" s="26"/>
      <c r="Q575" s="26"/>
    </row>
    <row r="576" spans="1:17" s="6" customFormat="1">
      <c r="A576" s="110"/>
      <c r="B576" s="110"/>
      <c r="C576" s="25"/>
      <c r="D576" s="19"/>
      <c r="E576" s="31"/>
      <c r="F576" s="11"/>
      <c r="G576" s="28"/>
      <c r="H576"/>
      <c r="I576" s="188"/>
      <c r="J576" s="188"/>
      <c r="K576" s="68"/>
      <c r="L576" s="26"/>
      <c r="M576" s="26"/>
      <c r="N576" s="26"/>
      <c r="O576" s="26"/>
      <c r="P576" s="26"/>
      <c r="Q576" s="26"/>
    </row>
  </sheetData>
  <phoneticPr fontId="2" type="noConversion"/>
  <pageMargins left="0.98425196850393704" right="0.27559055118110237" top="0.59055118110236227" bottom="0.78740157480314965" header="0.51181102362204722" footer="0.39370078740157483"/>
  <pageSetup paperSize="9" firstPageNumber="36" orientation="portrait" useFirstPageNumber="1" r:id="rId1"/>
  <headerFooter>
    <oddFooter>&amp;L&amp;"Arial,Bold Italic"&amp;K00-048_____________________________________________________________________________________________
TROŠKOVNIK&amp;R&amp;"Arial,Bold Italic"&amp;K00-048_______________________________
&amp;P</oddFooter>
  </headerFooter>
  <rowBreaks count="15" manualBreakCount="15">
    <brk id="36" max="16383" man="1"/>
    <brk id="79" max="16383" man="1"/>
    <brk id="114" max="16383" man="1"/>
    <brk id="156" max="16383" man="1"/>
    <brk id="190" max="16383" man="1"/>
    <brk id="228" max="16383" man="1"/>
    <brk id="281" max="16383" man="1"/>
    <brk id="311" max="16383" man="1"/>
    <brk id="335" max="16383" man="1"/>
    <brk id="421" max="16383" man="1"/>
    <brk id="432" max="16383" man="1"/>
    <brk id="464" max="16383" man="1"/>
    <brk id="503" max="16383" man="1"/>
    <brk id="512" max="16383" man="1"/>
    <brk id="532"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D37"/>
  <sheetViews>
    <sheetView topLeftCell="A10" workbookViewId="0">
      <selection activeCell="E28" sqref="E28"/>
    </sheetView>
  </sheetViews>
  <sheetFormatPr defaultColWidth="8.85546875" defaultRowHeight="12.75"/>
  <cols>
    <col min="1" max="1" width="11.42578125" style="100" customWidth="1"/>
    <col min="2" max="2" width="12" style="99" customWidth="1"/>
    <col min="3" max="3" width="44.5703125" style="99" customWidth="1"/>
    <col min="4" max="4" width="8.85546875" style="99"/>
    <col min="5" max="12" width="4" style="99" customWidth="1"/>
    <col min="13" max="13" width="2.7109375" style="99" customWidth="1"/>
    <col min="14" max="14" width="4.28515625" style="99" customWidth="1"/>
    <col min="15" max="20" width="5.28515625" style="99" customWidth="1"/>
    <col min="21" max="28" width="4.28515625" style="99" customWidth="1"/>
    <col min="29" max="29" width="6.85546875" style="99" customWidth="1"/>
    <col min="30" max="30" width="6.42578125" style="99" customWidth="1"/>
    <col min="31" max="16384" width="8.85546875" style="99"/>
  </cols>
  <sheetData>
    <row r="3" spans="2:30" ht="15.75" thickBot="1">
      <c r="B3" s="104" t="s">
        <v>111</v>
      </c>
      <c r="C3" s="105" t="s">
        <v>112</v>
      </c>
    </row>
    <row r="4" spans="2:30" ht="15.75" thickBot="1">
      <c r="B4" s="102" t="s">
        <v>87</v>
      </c>
      <c r="C4" s="101" t="s">
        <v>20</v>
      </c>
      <c r="E4"/>
      <c r="F4"/>
      <c r="G4"/>
      <c r="H4"/>
      <c r="I4"/>
      <c r="J4"/>
      <c r="K4"/>
      <c r="L4"/>
      <c r="M4"/>
      <c r="N4"/>
      <c r="O4"/>
      <c r="P4"/>
      <c r="Q4"/>
      <c r="R4"/>
      <c r="S4"/>
      <c r="T4"/>
      <c r="U4"/>
      <c r="V4"/>
      <c r="W4"/>
      <c r="X4"/>
      <c r="Y4"/>
      <c r="Z4"/>
      <c r="AA4"/>
      <c r="AB4"/>
      <c r="AC4"/>
      <c r="AD4"/>
    </row>
    <row r="5" spans="2:30" ht="13.5" thickBot="1">
      <c r="B5" s="103" t="s">
        <v>88</v>
      </c>
      <c r="C5" s="10" t="s">
        <v>46</v>
      </c>
      <c r="E5"/>
      <c r="F5"/>
      <c r="G5"/>
      <c r="H5"/>
      <c r="I5"/>
      <c r="J5"/>
      <c r="K5"/>
      <c r="L5"/>
      <c r="M5"/>
      <c r="N5"/>
      <c r="O5"/>
      <c r="P5"/>
      <c r="Q5"/>
      <c r="R5"/>
      <c r="S5"/>
      <c r="T5"/>
      <c r="U5"/>
      <c r="V5"/>
      <c r="W5"/>
      <c r="X5"/>
      <c r="Y5"/>
      <c r="Z5"/>
      <c r="AA5"/>
      <c r="AB5"/>
      <c r="AC5"/>
      <c r="AD5"/>
    </row>
    <row r="6" spans="2:30" ht="13.5" thickBot="1">
      <c r="B6" s="103" t="s">
        <v>89</v>
      </c>
      <c r="C6" s="10" t="s">
        <v>28</v>
      </c>
      <c r="E6"/>
      <c r="F6"/>
      <c r="G6"/>
      <c r="H6"/>
      <c r="I6"/>
      <c r="J6"/>
      <c r="K6"/>
      <c r="L6"/>
      <c r="M6"/>
      <c r="N6"/>
      <c r="O6"/>
      <c r="P6"/>
      <c r="Q6"/>
      <c r="R6"/>
      <c r="S6"/>
      <c r="T6"/>
      <c r="U6"/>
      <c r="V6"/>
      <c r="W6"/>
      <c r="X6"/>
      <c r="Y6"/>
      <c r="Z6"/>
      <c r="AA6"/>
      <c r="AB6"/>
      <c r="AC6"/>
      <c r="AD6"/>
    </row>
    <row r="7" spans="2:30" ht="13.5" thickBot="1">
      <c r="B7" s="103" t="s">
        <v>90</v>
      </c>
      <c r="C7" s="10" t="s">
        <v>21</v>
      </c>
      <c r="E7"/>
      <c r="F7"/>
      <c r="G7"/>
      <c r="H7"/>
      <c r="I7"/>
      <c r="J7"/>
      <c r="K7"/>
      <c r="L7"/>
      <c r="M7"/>
      <c r="N7"/>
      <c r="O7"/>
      <c r="P7"/>
      <c r="Q7"/>
      <c r="R7"/>
      <c r="S7"/>
      <c r="T7"/>
      <c r="U7"/>
      <c r="V7"/>
      <c r="W7"/>
      <c r="X7"/>
      <c r="Y7"/>
      <c r="Z7"/>
      <c r="AA7"/>
      <c r="AB7"/>
      <c r="AC7"/>
      <c r="AD7"/>
    </row>
    <row r="8" spans="2:30" ht="13.5" thickBot="1">
      <c r="B8" s="103" t="s">
        <v>91</v>
      </c>
      <c r="C8" s="10" t="s">
        <v>69</v>
      </c>
      <c r="E8"/>
      <c r="F8"/>
      <c r="G8"/>
      <c r="H8"/>
      <c r="I8"/>
      <c r="J8"/>
      <c r="K8"/>
      <c r="L8"/>
      <c r="M8"/>
      <c r="N8"/>
      <c r="O8"/>
      <c r="P8"/>
      <c r="Q8"/>
      <c r="R8"/>
      <c r="S8"/>
      <c r="T8"/>
      <c r="U8"/>
      <c r="V8"/>
      <c r="W8"/>
      <c r="X8"/>
      <c r="Y8"/>
      <c r="Z8"/>
      <c r="AA8"/>
      <c r="AB8"/>
      <c r="AC8"/>
      <c r="AD8"/>
    </row>
    <row r="9" spans="2:30" ht="13.5" thickBot="1">
      <c r="B9" s="103" t="s">
        <v>92</v>
      </c>
      <c r="C9" s="10" t="s">
        <v>30</v>
      </c>
      <c r="E9"/>
      <c r="F9"/>
      <c r="G9"/>
      <c r="H9"/>
      <c r="I9"/>
      <c r="J9"/>
      <c r="K9"/>
      <c r="L9"/>
      <c r="M9"/>
      <c r="N9"/>
      <c r="O9"/>
      <c r="P9"/>
      <c r="Q9"/>
      <c r="R9"/>
      <c r="S9"/>
      <c r="T9"/>
      <c r="U9"/>
      <c r="V9"/>
      <c r="W9"/>
      <c r="X9"/>
      <c r="Y9"/>
      <c r="Z9"/>
      <c r="AA9"/>
      <c r="AB9"/>
      <c r="AC9"/>
      <c r="AD9"/>
    </row>
    <row r="10" spans="2:30" ht="13.5" thickBot="1">
      <c r="B10" s="103" t="s">
        <v>93</v>
      </c>
      <c r="C10" s="10" t="s">
        <v>70</v>
      </c>
      <c r="E10"/>
      <c r="F10"/>
      <c r="G10"/>
      <c r="H10"/>
      <c r="I10"/>
      <c r="J10"/>
      <c r="K10"/>
      <c r="L10"/>
      <c r="M10"/>
      <c r="N10"/>
      <c r="O10"/>
      <c r="P10"/>
      <c r="Q10"/>
      <c r="R10"/>
      <c r="S10"/>
      <c r="T10"/>
      <c r="U10"/>
      <c r="V10"/>
      <c r="W10"/>
      <c r="X10"/>
      <c r="Y10"/>
      <c r="Z10"/>
      <c r="AA10"/>
      <c r="AB10"/>
      <c r="AC10"/>
      <c r="AD10"/>
    </row>
    <row r="11" spans="2:30" ht="13.5" thickBot="1">
      <c r="B11" s="103" t="s">
        <v>94</v>
      </c>
      <c r="C11" s="10" t="s">
        <v>71</v>
      </c>
      <c r="E11"/>
      <c r="F11"/>
      <c r="G11"/>
      <c r="H11"/>
      <c r="I11"/>
      <c r="J11"/>
      <c r="K11"/>
      <c r="L11"/>
      <c r="M11"/>
      <c r="N11"/>
      <c r="O11"/>
      <c r="P11"/>
      <c r="Q11"/>
      <c r="R11"/>
      <c r="S11"/>
      <c r="T11"/>
      <c r="U11"/>
      <c r="V11"/>
      <c r="W11"/>
      <c r="X11"/>
      <c r="Y11"/>
      <c r="Z11"/>
      <c r="AA11"/>
      <c r="AB11"/>
      <c r="AC11"/>
      <c r="AD11"/>
    </row>
    <row r="12" spans="2:30" ht="13.5" thickBot="1">
      <c r="B12" s="111"/>
      <c r="C12" s="112"/>
      <c r="E12"/>
      <c r="F12"/>
      <c r="G12"/>
      <c r="H12"/>
      <c r="I12"/>
      <c r="J12"/>
      <c r="K12"/>
      <c r="L12"/>
      <c r="M12"/>
      <c r="N12"/>
      <c r="O12"/>
      <c r="P12"/>
      <c r="Q12"/>
      <c r="R12"/>
      <c r="S12"/>
      <c r="T12"/>
      <c r="U12"/>
      <c r="V12"/>
      <c r="W12"/>
      <c r="X12"/>
      <c r="Y12"/>
      <c r="Z12"/>
      <c r="AA12"/>
      <c r="AB12"/>
      <c r="AC12"/>
      <c r="AD12"/>
    </row>
    <row r="13" spans="2:30" ht="15.75" thickBot="1">
      <c r="B13" s="102" t="s">
        <v>95</v>
      </c>
      <c r="C13" s="101" t="s">
        <v>8</v>
      </c>
      <c r="E13"/>
      <c r="F13"/>
      <c r="G13"/>
      <c r="H13"/>
      <c r="I13"/>
      <c r="J13"/>
      <c r="K13"/>
      <c r="L13"/>
      <c r="M13"/>
      <c r="N13"/>
      <c r="O13"/>
      <c r="P13"/>
      <c r="Q13"/>
      <c r="R13"/>
      <c r="S13"/>
      <c r="T13"/>
      <c r="U13"/>
      <c r="V13"/>
      <c r="W13"/>
      <c r="X13"/>
      <c r="Y13"/>
      <c r="Z13"/>
      <c r="AA13"/>
      <c r="AB13"/>
      <c r="AC13"/>
      <c r="AD13"/>
    </row>
    <row r="14" spans="2:30" ht="13.5" thickBot="1">
      <c r="B14" s="103" t="s">
        <v>96</v>
      </c>
      <c r="C14" s="10" t="s">
        <v>29</v>
      </c>
      <c r="E14"/>
      <c r="F14"/>
      <c r="G14"/>
      <c r="H14"/>
      <c r="I14"/>
      <c r="J14"/>
      <c r="K14"/>
      <c r="L14"/>
      <c r="M14"/>
      <c r="N14"/>
      <c r="O14"/>
      <c r="P14"/>
      <c r="Q14"/>
      <c r="R14"/>
      <c r="S14"/>
      <c r="T14"/>
      <c r="U14"/>
      <c r="V14"/>
      <c r="W14"/>
      <c r="X14"/>
      <c r="Y14"/>
      <c r="Z14"/>
      <c r="AA14"/>
      <c r="AB14"/>
      <c r="AC14"/>
      <c r="AD14"/>
    </row>
    <row r="15" spans="2:30" ht="13.5" thickBot="1">
      <c r="B15" s="103" t="s">
        <v>97</v>
      </c>
      <c r="C15" s="10" t="s">
        <v>72</v>
      </c>
      <c r="E15"/>
      <c r="F15"/>
      <c r="G15"/>
      <c r="H15"/>
      <c r="I15"/>
      <c r="J15"/>
      <c r="K15"/>
      <c r="L15"/>
      <c r="M15"/>
      <c r="N15"/>
      <c r="O15"/>
      <c r="P15"/>
      <c r="Q15"/>
      <c r="R15"/>
      <c r="S15"/>
      <c r="T15"/>
      <c r="U15"/>
      <c r="V15"/>
      <c r="W15"/>
      <c r="X15"/>
      <c r="Y15"/>
      <c r="Z15"/>
      <c r="AA15"/>
      <c r="AB15"/>
      <c r="AC15"/>
      <c r="AD15"/>
    </row>
    <row r="16" spans="2:30" ht="13.5" thickBot="1">
      <c r="B16" s="103" t="s">
        <v>98</v>
      </c>
      <c r="C16" s="10" t="s">
        <v>73</v>
      </c>
      <c r="E16"/>
      <c r="F16"/>
      <c r="G16"/>
      <c r="H16"/>
      <c r="I16"/>
      <c r="J16"/>
      <c r="K16"/>
      <c r="L16"/>
      <c r="M16"/>
      <c r="N16"/>
      <c r="O16"/>
      <c r="P16"/>
      <c r="Q16"/>
      <c r="R16"/>
      <c r="S16"/>
      <c r="T16"/>
      <c r="U16"/>
      <c r="V16"/>
      <c r="W16"/>
      <c r="X16"/>
      <c r="Y16"/>
      <c r="Z16"/>
      <c r="AA16"/>
      <c r="AB16"/>
      <c r="AC16"/>
      <c r="AD16"/>
    </row>
    <row r="17" spans="2:30" ht="13.5" thickBot="1">
      <c r="B17" s="103" t="s">
        <v>99</v>
      </c>
      <c r="C17" s="10" t="s">
        <v>74</v>
      </c>
      <c r="E17"/>
      <c r="F17"/>
      <c r="G17"/>
      <c r="H17"/>
      <c r="I17"/>
      <c r="J17"/>
      <c r="K17"/>
      <c r="L17"/>
      <c r="M17"/>
      <c r="N17"/>
      <c r="O17"/>
      <c r="P17"/>
      <c r="Q17"/>
      <c r="R17"/>
      <c r="S17"/>
      <c r="T17"/>
      <c r="U17"/>
      <c r="V17"/>
      <c r="W17"/>
      <c r="X17"/>
      <c r="Y17"/>
      <c r="Z17"/>
      <c r="AA17"/>
      <c r="AB17"/>
      <c r="AC17"/>
      <c r="AD17"/>
    </row>
    <row r="18" spans="2:30" ht="13.5" thickBot="1">
      <c r="B18" s="103" t="s">
        <v>100</v>
      </c>
      <c r="C18" s="10" t="s">
        <v>75</v>
      </c>
      <c r="E18"/>
      <c r="F18"/>
      <c r="G18"/>
      <c r="H18"/>
      <c r="I18"/>
      <c r="J18"/>
      <c r="K18"/>
      <c r="L18"/>
      <c r="M18"/>
      <c r="N18"/>
      <c r="O18"/>
      <c r="P18"/>
      <c r="Q18"/>
      <c r="R18"/>
      <c r="S18"/>
      <c r="T18"/>
      <c r="U18"/>
      <c r="V18"/>
      <c r="W18"/>
      <c r="X18"/>
      <c r="Y18"/>
      <c r="Z18"/>
      <c r="AA18"/>
      <c r="AB18"/>
      <c r="AC18"/>
      <c r="AD18"/>
    </row>
    <row r="19" spans="2:30" ht="13.5" thickBot="1">
      <c r="B19" s="103" t="s">
        <v>101</v>
      </c>
      <c r="C19" s="10" t="s">
        <v>76</v>
      </c>
      <c r="E19"/>
      <c r="F19"/>
      <c r="G19"/>
      <c r="H19"/>
      <c r="I19"/>
      <c r="J19"/>
      <c r="K19"/>
      <c r="L19"/>
      <c r="M19"/>
      <c r="N19"/>
      <c r="O19"/>
      <c r="P19"/>
      <c r="Q19"/>
      <c r="R19"/>
      <c r="S19"/>
      <c r="T19"/>
      <c r="U19"/>
      <c r="V19"/>
      <c r="W19"/>
      <c r="X19"/>
      <c r="Y19"/>
      <c r="Z19"/>
      <c r="AA19"/>
      <c r="AB19"/>
      <c r="AC19"/>
      <c r="AD19"/>
    </row>
    <row r="20" spans="2:30" ht="13.5" thickBot="1">
      <c r="B20" s="103" t="s">
        <v>102</v>
      </c>
      <c r="C20" s="10" t="s">
        <v>77</v>
      </c>
      <c r="E20"/>
      <c r="F20"/>
      <c r="G20"/>
      <c r="H20"/>
      <c r="I20"/>
      <c r="J20"/>
      <c r="K20"/>
      <c r="L20"/>
      <c r="M20"/>
      <c r="N20"/>
      <c r="O20"/>
      <c r="P20"/>
      <c r="Q20"/>
      <c r="R20"/>
      <c r="S20"/>
      <c r="T20"/>
      <c r="U20"/>
      <c r="V20"/>
      <c r="W20"/>
      <c r="X20"/>
      <c r="Y20"/>
      <c r="Z20"/>
      <c r="AA20"/>
      <c r="AB20"/>
      <c r="AC20"/>
      <c r="AD20"/>
    </row>
    <row r="21" spans="2:30" ht="13.5" thickBot="1">
      <c r="B21" s="103" t="s">
        <v>103</v>
      </c>
      <c r="C21" s="10" t="s">
        <v>78</v>
      </c>
      <c r="E21"/>
      <c r="F21"/>
      <c r="G21"/>
      <c r="H21"/>
      <c r="I21"/>
      <c r="J21"/>
      <c r="K21"/>
      <c r="L21"/>
      <c r="M21"/>
      <c r="N21"/>
      <c r="O21"/>
      <c r="P21"/>
      <c r="Q21"/>
      <c r="R21"/>
      <c r="S21"/>
      <c r="T21"/>
      <c r="U21"/>
      <c r="V21"/>
      <c r="W21"/>
      <c r="X21"/>
      <c r="Y21"/>
      <c r="Z21"/>
      <c r="AA21"/>
      <c r="AB21"/>
      <c r="AC21"/>
      <c r="AD21"/>
    </row>
    <row r="22" spans="2:30" ht="13.5" thickBot="1">
      <c r="B22" s="103" t="s">
        <v>104</v>
      </c>
      <c r="C22" s="10" t="s">
        <v>79</v>
      </c>
      <c r="E22"/>
      <c r="F22"/>
      <c r="G22"/>
      <c r="H22"/>
      <c r="I22"/>
      <c r="J22"/>
      <c r="K22"/>
      <c r="L22"/>
      <c r="M22"/>
      <c r="N22"/>
      <c r="O22"/>
      <c r="P22"/>
      <c r="Q22"/>
      <c r="R22"/>
      <c r="S22"/>
      <c r="T22"/>
      <c r="U22"/>
      <c r="V22"/>
      <c r="W22"/>
      <c r="X22"/>
      <c r="Y22"/>
      <c r="Z22"/>
      <c r="AA22"/>
      <c r="AB22"/>
      <c r="AC22"/>
      <c r="AD22"/>
    </row>
    <row r="23" spans="2:30" ht="13.5" thickBot="1">
      <c r="B23" s="103" t="s">
        <v>105</v>
      </c>
      <c r="C23" s="10" t="s">
        <v>80</v>
      </c>
      <c r="E23"/>
      <c r="F23"/>
      <c r="G23"/>
      <c r="H23"/>
      <c r="I23"/>
      <c r="J23"/>
      <c r="K23"/>
      <c r="L23"/>
      <c r="M23"/>
      <c r="N23"/>
      <c r="O23"/>
      <c r="P23"/>
      <c r="Q23"/>
      <c r="R23"/>
      <c r="S23"/>
      <c r="T23"/>
      <c r="U23"/>
      <c r="V23"/>
      <c r="W23"/>
      <c r="X23"/>
      <c r="Y23"/>
      <c r="Z23"/>
      <c r="AA23"/>
      <c r="AB23"/>
      <c r="AC23"/>
      <c r="AD23"/>
    </row>
    <row r="24" spans="2:30" ht="13.5" thickBot="1">
      <c r="B24" s="103" t="s">
        <v>106</v>
      </c>
      <c r="C24" s="10" t="s">
        <v>81</v>
      </c>
      <c r="E24"/>
      <c r="F24"/>
      <c r="G24"/>
      <c r="H24"/>
      <c r="I24"/>
      <c r="J24"/>
      <c r="K24"/>
      <c r="L24"/>
      <c r="M24"/>
      <c r="N24"/>
      <c r="O24"/>
      <c r="P24"/>
      <c r="Q24"/>
      <c r="R24"/>
      <c r="S24"/>
      <c r="T24"/>
      <c r="U24"/>
      <c r="V24"/>
      <c r="W24"/>
      <c r="X24"/>
      <c r="Y24"/>
      <c r="Z24"/>
      <c r="AA24"/>
      <c r="AB24"/>
      <c r="AC24"/>
      <c r="AD24"/>
    </row>
    <row r="25" spans="2:30" ht="13.5" thickBot="1">
      <c r="B25" s="103" t="s">
        <v>107</v>
      </c>
      <c r="C25" s="10" t="s">
        <v>82</v>
      </c>
      <c r="E25"/>
      <c r="F25"/>
      <c r="G25"/>
      <c r="H25"/>
      <c r="I25"/>
      <c r="J25"/>
      <c r="K25"/>
      <c r="L25"/>
      <c r="M25"/>
      <c r="N25"/>
      <c r="O25"/>
      <c r="P25"/>
      <c r="Q25"/>
      <c r="R25"/>
      <c r="S25"/>
      <c r="T25"/>
      <c r="U25"/>
      <c r="V25"/>
      <c r="W25"/>
      <c r="X25"/>
      <c r="Y25"/>
      <c r="Z25"/>
      <c r="AA25"/>
      <c r="AB25"/>
      <c r="AC25"/>
      <c r="AD25"/>
    </row>
    <row r="26" spans="2:30" ht="13.5" thickBot="1">
      <c r="B26" s="103" t="s">
        <v>108</v>
      </c>
      <c r="C26" s="10" t="s">
        <v>83</v>
      </c>
      <c r="E26"/>
      <c r="F26"/>
      <c r="G26"/>
      <c r="H26"/>
      <c r="I26"/>
      <c r="J26"/>
      <c r="K26"/>
      <c r="L26"/>
      <c r="M26"/>
      <c r="N26"/>
      <c r="O26"/>
      <c r="P26"/>
      <c r="Q26"/>
      <c r="R26"/>
      <c r="S26"/>
      <c r="T26"/>
      <c r="U26"/>
      <c r="V26"/>
      <c r="W26"/>
      <c r="X26"/>
      <c r="Y26"/>
      <c r="Z26"/>
      <c r="AA26"/>
      <c r="AB26"/>
      <c r="AC26"/>
      <c r="AD26"/>
    </row>
    <row r="27" spans="2:30" ht="13.5" thickBot="1">
      <c r="B27" s="103" t="s">
        <v>109</v>
      </c>
      <c r="C27" s="10" t="s">
        <v>84</v>
      </c>
      <c r="E27"/>
      <c r="F27"/>
      <c r="G27"/>
      <c r="H27"/>
      <c r="I27"/>
      <c r="J27"/>
      <c r="K27"/>
      <c r="L27"/>
      <c r="M27"/>
      <c r="N27"/>
      <c r="O27"/>
      <c r="P27"/>
      <c r="Q27"/>
      <c r="R27"/>
      <c r="S27"/>
      <c r="T27"/>
      <c r="U27"/>
      <c r="V27"/>
      <c r="W27"/>
      <c r="X27"/>
      <c r="Y27"/>
      <c r="Z27"/>
      <c r="AA27"/>
      <c r="AB27"/>
      <c r="AC27"/>
      <c r="AD27"/>
    </row>
    <row r="28" spans="2:30" ht="13.5" thickBot="1">
      <c r="B28" s="106" t="s">
        <v>110</v>
      </c>
      <c r="C28" s="107" t="s">
        <v>85</v>
      </c>
      <c r="E28"/>
      <c r="F28"/>
      <c r="G28"/>
      <c r="H28"/>
      <c r="I28"/>
      <c r="J28"/>
      <c r="K28"/>
      <c r="L28"/>
      <c r="M28"/>
      <c r="N28"/>
      <c r="O28"/>
      <c r="P28"/>
      <c r="Q28"/>
      <c r="R28"/>
      <c r="S28"/>
      <c r="T28"/>
      <c r="U28"/>
      <c r="V28"/>
      <c r="W28"/>
      <c r="X28"/>
      <c r="Y28"/>
      <c r="Z28"/>
      <c r="AA28"/>
      <c r="AB28"/>
      <c r="AC28"/>
      <c r="AD28"/>
    </row>
    <row r="29" spans="2:30" ht="13.5" thickBot="1">
      <c r="B29" s="111" t="s">
        <v>1156</v>
      </c>
      <c r="C29" s="112" t="s">
        <v>57</v>
      </c>
      <c r="E29"/>
      <c r="F29"/>
      <c r="G29"/>
      <c r="H29"/>
      <c r="I29"/>
      <c r="J29"/>
      <c r="K29"/>
      <c r="L29"/>
      <c r="M29"/>
      <c r="N29"/>
      <c r="O29"/>
      <c r="P29"/>
      <c r="Q29"/>
      <c r="R29"/>
      <c r="S29"/>
      <c r="T29"/>
      <c r="U29"/>
      <c r="V29"/>
      <c r="W29"/>
      <c r="X29"/>
      <c r="Y29"/>
      <c r="Z29"/>
      <c r="AA29"/>
      <c r="AB29"/>
      <c r="AC29"/>
      <c r="AD29"/>
    </row>
    <row r="30" spans="2:30" ht="13.5" thickBot="1">
      <c r="B30" s="178"/>
      <c r="C30" s="179"/>
      <c r="E30"/>
      <c r="F30"/>
      <c r="G30"/>
      <c r="H30"/>
      <c r="I30"/>
      <c r="J30"/>
      <c r="K30"/>
      <c r="L30"/>
      <c r="M30"/>
      <c r="N30"/>
      <c r="O30"/>
      <c r="P30"/>
      <c r="Q30"/>
      <c r="R30"/>
      <c r="S30"/>
      <c r="T30"/>
      <c r="U30"/>
      <c r="V30"/>
      <c r="W30"/>
      <c r="X30"/>
      <c r="Y30"/>
      <c r="Z30"/>
      <c r="AA30"/>
      <c r="AB30"/>
      <c r="AC30"/>
      <c r="AD30"/>
    </row>
    <row r="31" spans="2:30" ht="15.75" thickBot="1">
      <c r="B31" s="102" t="s">
        <v>1122</v>
      </c>
      <c r="C31" s="101" t="s">
        <v>1125</v>
      </c>
    </row>
    <row r="32" spans="2:30" ht="13.5" thickBot="1">
      <c r="B32" s="106" t="s">
        <v>1128</v>
      </c>
      <c r="C32" s="107" t="s">
        <v>1133</v>
      </c>
    </row>
    <row r="33" spans="2:30" ht="13.5" thickBot="1">
      <c r="B33" s="106" t="s">
        <v>1134</v>
      </c>
      <c r="C33" s="107" t="s">
        <v>1135</v>
      </c>
    </row>
    <row r="34" spans="2:30" ht="13.5" thickBot="1">
      <c r="B34" s="106"/>
      <c r="C34" s="107"/>
    </row>
    <row r="35" spans="2:30" ht="15.75" thickBot="1">
      <c r="B35" s="102" t="s">
        <v>1124</v>
      </c>
      <c r="C35" s="101" t="s">
        <v>1123</v>
      </c>
      <c r="E35"/>
      <c r="F35"/>
      <c r="G35"/>
      <c r="H35"/>
      <c r="I35"/>
      <c r="J35"/>
      <c r="K35"/>
      <c r="L35"/>
      <c r="M35"/>
      <c r="N35"/>
      <c r="O35"/>
      <c r="P35"/>
      <c r="Q35"/>
      <c r="R35"/>
      <c r="S35"/>
      <c r="T35"/>
      <c r="U35"/>
      <c r="V35"/>
      <c r="W35"/>
      <c r="X35"/>
      <c r="Y35"/>
      <c r="Z35"/>
      <c r="AA35"/>
      <c r="AB35"/>
      <c r="AC35"/>
      <c r="AD35"/>
    </row>
    <row r="36" spans="2:30" ht="13.5" thickBot="1">
      <c r="B36" s="178" t="s">
        <v>1129</v>
      </c>
      <c r="C36" s="179" t="s">
        <v>1131</v>
      </c>
    </row>
    <row r="37" spans="2:30">
      <c r="B37" s="178" t="s">
        <v>1130</v>
      </c>
      <c r="C37" s="179" t="s">
        <v>1132</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9"/>
  <sheetViews>
    <sheetView topLeftCell="A82" workbookViewId="0">
      <selection activeCell="F92" sqref="F92"/>
    </sheetView>
  </sheetViews>
  <sheetFormatPr defaultColWidth="9" defaultRowHeight="12"/>
  <cols>
    <col min="1" max="1" width="10.5703125" style="159" customWidth="1"/>
    <col min="2" max="12" width="10.5703125" style="72" customWidth="1"/>
    <col min="13" max="16384" width="9" style="72"/>
  </cols>
  <sheetData>
    <row r="1" spans="1:13" ht="12.75" thickBot="1"/>
    <row r="2" spans="1:13" s="159" customFormat="1" ht="12.75" thickBot="1">
      <c r="A2" s="2" t="s">
        <v>1046</v>
      </c>
      <c r="B2" s="177" t="str">
        <f ca="1">VLOOKUP(A2,'04 TROŠKOVNIK'!D:E,2,FALSE)</f>
        <v>Ličenje zidova i stropova disperzivnom bojom u tonu po izboru projektanta.</v>
      </c>
      <c r="C2" s="176"/>
      <c r="D2" s="176"/>
      <c r="E2" s="176"/>
      <c r="F2" s="176"/>
      <c r="G2" s="176"/>
      <c r="H2" s="176"/>
      <c r="I2" s="176"/>
      <c r="J2" s="176"/>
      <c r="K2" s="176"/>
      <c r="L2" s="176"/>
      <c r="M2" s="176"/>
    </row>
    <row r="3" spans="1:13" ht="36">
      <c r="B3" s="72" t="s">
        <v>1047</v>
      </c>
      <c r="C3" s="72" t="s">
        <v>1051</v>
      </c>
      <c r="D3" s="72" t="s">
        <v>1049</v>
      </c>
      <c r="E3" s="72" t="s">
        <v>1048</v>
      </c>
      <c r="F3" s="72" t="s">
        <v>1050</v>
      </c>
      <c r="G3" s="72" t="s">
        <v>1052</v>
      </c>
      <c r="H3" s="72" t="s">
        <v>1053</v>
      </c>
    </row>
    <row r="4" spans="1:13">
      <c r="B4" s="72">
        <v>101</v>
      </c>
      <c r="C4" s="162">
        <v>163.72999999999999</v>
      </c>
      <c r="D4" s="162">
        <v>11.1</v>
      </c>
      <c r="E4" s="162">
        <v>0</v>
      </c>
      <c r="F4" s="162">
        <v>2.68</v>
      </c>
      <c r="G4" s="162"/>
      <c r="H4" s="164"/>
    </row>
    <row r="5" spans="1:13">
      <c r="B5" s="72">
        <v>102</v>
      </c>
      <c r="C5" s="162">
        <v>24.18</v>
      </c>
      <c r="D5" s="162">
        <v>0</v>
      </c>
      <c r="E5" s="162">
        <v>0</v>
      </c>
      <c r="F5" s="162">
        <v>2.68</v>
      </c>
      <c r="G5" s="162"/>
      <c r="H5" s="164"/>
    </row>
    <row r="6" spans="1:13">
      <c r="B6" s="163">
        <v>103</v>
      </c>
      <c r="C6" s="162">
        <v>21.58</v>
      </c>
      <c r="D6" s="162">
        <v>0</v>
      </c>
      <c r="E6" s="162">
        <v>0</v>
      </c>
      <c r="F6" s="162">
        <v>2.68</v>
      </c>
      <c r="G6" s="162"/>
      <c r="H6" s="164"/>
    </row>
    <row r="7" spans="1:13">
      <c r="B7" s="163">
        <v>104</v>
      </c>
      <c r="C7" s="162">
        <v>25.98</v>
      </c>
      <c r="D7" s="162">
        <v>0</v>
      </c>
      <c r="E7" s="162">
        <v>0</v>
      </c>
      <c r="F7" s="162">
        <v>2.68</v>
      </c>
      <c r="G7" s="162"/>
      <c r="H7" s="164"/>
    </row>
    <row r="8" spans="1:13">
      <c r="B8" s="163">
        <v>105</v>
      </c>
      <c r="C8" s="162">
        <v>30.46</v>
      </c>
      <c r="D8" s="162">
        <v>0</v>
      </c>
      <c r="E8" s="162">
        <v>0</v>
      </c>
      <c r="F8" s="162">
        <v>2.68</v>
      </c>
      <c r="G8" s="162"/>
      <c r="H8" s="164"/>
    </row>
    <row r="9" spans="1:13">
      <c r="B9" s="163">
        <v>106</v>
      </c>
      <c r="C9" s="162">
        <v>43.45</v>
      </c>
      <c r="D9" s="162">
        <v>0</v>
      </c>
      <c r="E9" s="162">
        <v>0</v>
      </c>
      <c r="F9" s="162">
        <v>2.68</v>
      </c>
      <c r="G9" s="162"/>
      <c r="H9" s="164"/>
    </row>
    <row r="10" spans="1:13">
      <c r="B10" s="72">
        <v>301</v>
      </c>
      <c r="C10" s="162">
        <v>55.4</v>
      </c>
      <c r="D10" s="162">
        <v>2.96</v>
      </c>
      <c r="E10" s="162">
        <v>0</v>
      </c>
      <c r="F10" s="162">
        <v>2.68</v>
      </c>
      <c r="G10" s="162"/>
      <c r="H10" s="164"/>
    </row>
    <row r="11" spans="1:13">
      <c r="B11" s="72">
        <v>302</v>
      </c>
      <c r="C11" s="162">
        <v>68.95</v>
      </c>
      <c r="D11" s="162">
        <v>2.96</v>
      </c>
      <c r="E11" s="162">
        <v>0</v>
      </c>
      <c r="F11" s="162">
        <v>2.39</v>
      </c>
      <c r="G11" s="162"/>
      <c r="H11" s="164"/>
    </row>
    <row r="12" spans="1:13">
      <c r="B12" s="72">
        <v>303</v>
      </c>
      <c r="C12" s="162">
        <v>58.69</v>
      </c>
      <c r="D12" s="162">
        <v>3.7</v>
      </c>
      <c r="E12" s="162">
        <v>0</v>
      </c>
      <c r="F12" s="162">
        <v>2.39</v>
      </c>
      <c r="G12" s="162"/>
      <c r="H12" s="164"/>
    </row>
    <row r="13" spans="1:13">
      <c r="B13" s="72">
        <v>304</v>
      </c>
      <c r="C13" s="162">
        <v>64.650000000000006</v>
      </c>
      <c r="D13" s="162">
        <v>2.2200000000000002</v>
      </c>
      <c r="E13" s="162">
        <v>0</v>
      </c>
      <c r="F13" s="162">
        <v>2.39</v>
      </c>
      <c r="G13" s="162"/>
      <c r="H13" s="164"/>
    </row>
    <row r="14" spans="1:13">
      <c r="B14" s="72">
        <v>305</v>
      </c>
      <c r="C14" s="162">
        <v>48.57</v>
      </c>
      <c r="D14" s="162">
        <v>0.74</v>
      </c>
      <c r="E14" s="162">
        <v>0</v>
      </c>
      <c r="F14" s="162">
        <v>2.17</v>
      </c>
      <c r="G14" s="162"/>
      <c r="H14" s="164"/>
    </row>
    <row r="15" spans="1:13" ht="12.75" thickBot="1">
      <c r="B15" s="72">
        <v>306</v>
      </c>
      <c r="C15" s="162">
        <v>47.06</v>
      </c>
      <c r="D15" s="162">
        <v>0</v>
      </c>
      <c r="E15" s="162">
        <v>0</v>
      </c>
      <c r="F15" s="162">
        <v>2.17</v>
      </c>
      <c r="G15" s="162"/>
      <c r="H15" s="164"/>
    </row>
    <row r="16" spans="1:13" s="162" customFormat="1" ht="12.75" thickBot="1">
      <c r="A16" s="159"/>
      <c r="C16" s="165">
        <f>SUM(C4:C15)</f>
        <v>652.70000000000005</v>
      </c>
      <c r="D16" s="165">
        <f>SUM(D4:D15)*(-1)</f>
        <v>-23.679999999999996</v>
      </c>
      <c r="E16" s="165">
        <f>SUM(E4:E15)*(-1)</f>
        <v>0</v>
      </c>
      <c r="F16" s="165">
        <f>SUM(F4:F15)</f>
        <v>30.270000000000003</v>
      </c>
      <c r="G16" s="165">
        <f>'04 TROŠKOVNIK'!L292*(-1)</f>
        <v>-1.62</v>
      </c>
      <c r="H16" s="165">
        <f>10*(0.7-0.15)*(2.75+2.75+1.36)</f>
        <v>37.729999999999997</v>
      </c>
      <c r="I16" s="166">
        <f>SUM(C16:H16)</f>
        <v>695.40000000000009</v>
      </c>
    </row>
    <row r="17" spans="1:13" s="162" customFormat="1" ht="12.75" thickBot="1">
      <c r="A17" s="159"/>
      <c r="C17" s="165"/>
      <c r="D17" s="165"/>
      <c r="E17" s="165"/>
      <c r="F17" s="165"/>
      <c r="G17" s="165"/>
      <c r="H17" s="165"/>
      <c r="I17" s="174"/>
    </row>
    <row r="18" spans="1:13" s="159" customFormat="1" ht="12.75" thickBot="1">
      <c r="A18" s="1" t="s">
        <v>1046</v>
      </c>
      <c r="B18" s="177" t="str">
        <f ca="1">VLOOKUP(A18,'04 TROŠKOVNIK'!D:E,2,FALSE)</f>
        <v>Ličenje zidova i stropova disperzivnom bojom u tonu po izboru projektanta.</v>
      </c>
      <c r="C18" s="176"/>
      <c r="D18" s="176"/>
      <c r="E18" s="176"/>
      <c r="F18" s="176"/>
      <c r="G18" s="176"/>
      <c r="H18" s="176"/>
      <c r="I18" s="176"/>
      <c r="J18" s="176"/>
      <c r="K18" s="176"/>
      <c r="L18" s="176"/>
      <c r="M18" s="176"/>
    </row>
    <row r="19" spans="1:13" ht="36">
      <c r="B19" s="72" t="s">
        <v>1047</v>
      </c>
      <c r="C19" s="72" t="s">
        <v>1051</v>
      </c>
      <c r="D19" s="72" t="s">
        <v>1049</v>
      </c>
      <c r="E19" s="72" t="s">
        <v>1048</v>
      </c>
      <c r="F19" s="72" t="s">
        <v>1050</v>
      </c>
      <c r="G19" s="72" t="s">
        <v>1052</v>
      </c>
      <c r="H19" s="72" t="s">
        <v>1053</v>
      </c>
    </row>
    <row r="20" spans="1:13">
      <c r="B20" s="72">
        <v>201</v>
      </c>
      <c r="C20" s="162">
        <v>103.93</v>
      </c>
      <c r="D20" s="162">
        <v>1.48</v>
      </c>
      <c r="E20" s="162">
        <v>0</v>
      </c>
      <c r="F20" s="162">
        <v>2.68</v>
      </c>
      <c r="G20" s="162"/>
      <c r="H20" s="164"/>
    </row>
    <row r="21" spans="1:13">
      <c r="B21" s="72">
        <v>202</v>
      </c>
      <c r="C21" s="162">
        <v>73.27</v>
      </c>
      <c r="D21" s="162">
        <v>2.96</v>
      </c>
      <c r="E21" s="162">
        <v>0</v>
      </c>
      <c r="F21" s="162">
        <v>2.68</v>
      </c>
      <c r="G21" s="162"/>
      <c r="H21" s="164"/>
    </row>
    <row r="22" spans="1:13" ht="12.75" thickBot="1">
      <c r="B22" s="72">
        <v>203</v>
      </c>
      <c r="C22" s="162">
        <v>55.4</v>
      </c>
      <c r="D22" s="162">
        <v>3.7</v>
      </c>
      <c r="E22" s="162">
        <v>0</v>
      </c>
      <c r="F22" s="162">
        <v>2.68</v>
      </c>
      <c r="G22" s="162"/>
      <c r="H22" s="164"/>
    </row>
    <row r="23" spans="1:13" s="162" customFormat="1" ht="12.75" thickBot="1">
      <c r="A23" s="159"/>
      <c r="C23" s="165">
        <f>SUM(C20:C22)</f>
        <v>232.6</v>
      </c>
      <c r="D23" s="165">
        <f>SUM(D20:D22)*(-1)</f>
        <v>-8.14</v>
      </c>
      <c r="E23" s="165">
        <f>SUM(E20:E22)*(-1)</f>
        <v>0</v>
      </c>
      <c r="F23" s="165">
        <f>SUM(F20:F22)</f>
        <v>8.0400000000000009</v>
      </c>
      <c r="G23" s="165">
        <f>'04 TROŠKOVNIK'!L309*(-1)</f>
        <v>0</v>
      </c>
      <c r="H23" s="165">
        <f>10*(0.7-0.15)*(2.75+2.75+1.36)</f>
        <v>37.729999999999997</v>
      </c>
      <c r="I23" s="166">
        <f>SUM(C23:H23)</f>
        <v>270.22999999999996</v>
      </c>
    </row>
    <row r="24" spans="1:13" s="162" customFormat="1" ht="12.75" thickBot="1">
      <c r="A24" s="159"/>
      <c r="C24" s="165"/>
      <c r="D24" s="165"/>
      <c r="E24" s="165"/>
      <c r="F24" s="165"/>
      <c r="G24" s="165"/>
      <c r="H24" s="165"/>
      <c r="I24" s="174"/>
    </row>
    <row r="25" spans="1:13" s="159" customFormat="1" ht="12.75" thickBot="1">
      <c r="A25" s="176" t="s">
        <v>1069</v>
      </c>
      <c r="B25" s="177" t="str">
        <f ca="1">VLOOKUP(A25,'04 TROŠKOVNIK'!D:E,2,FALSE)</f>
        <v>Sanacija i ličenje postojećih punih drvenih vrata s dovratnicima</v>
      </c>
      <c r="C25" s="176"/>
      <c r="D25" s="176"/>
      <c r="E25" s="176"/>
      <c r="F25" s="176"/>
      <c r="G25" s="176"/>
      <c r="H25" s="176"/>
      <c r="I25" s="176"/>
      <c r="J25" s="176"/>
      <c r="K25" s="176"/>
      <c r="L25" s="176"/>
      <c r="M25" s="176"/>
    </row>
    <row r="26" spans="1:13" ht="72">
      <c r="A26" s="72"/>
      <c r="B26" s="72" t="s">
        <v>1070</v>
      </c>
      <c r="C26" s="72" t="s">
        <v>1071</v>
      </c>
      <c r="D26" s="72" t="s">
        <v>1072</v>
      </c>
      <c r="E26" s="72" t="s">
        <v>1075</v>
      </c>
      <c r="F26" s="72" t="s">
        <v>1083</v>
      </c>
      <c r="G26" s="72" t="s">
        <v>1073</v>
      </c>
      <c r="H26" s="72" t="s">
        <v>1074</v>
      </c>
      <c r="I26" s="72" t="s">
        <v>1084</v>
      </c>
      <c r="J26" s="72" t="s">
        <v>1085</v>
      </c>
    </row>
    <row r="27" spans="1:13">
      <c r="B27" s="168" t="s">
        <v>1076</v>
      </c>
      <c r="C27" s="168" t="s">
        <v>1077</v>
      </c>
      <c r="D27" s="170">
        <v>1.51</v>
      </c>
      <c r="E27" s="171">
        <v>2</v>
      </c>
      <c r="F27" s="72">
        <f>D27*E27</f>
        <v>3.02</v>
      </c>
      <c r="G27" s="172"/>
      <c r="H27" s="72">
        <f t="shared" ref="H27:H33" si="0">F27*0.05*G27</f>
        <v>0</v>
      </c>
      <c r="I27" s="72">
        <f>F27+H27</f>
        <v>3.02</v>
      </c>
      <c r="J27" s="173">
        <f>I27*1.7</f>
        <v>5.1339999999999995</v>
      </c>
    </row>
    <row r="28" spans="1:13">
      <c r="B28" s="168" t="s">
        <v>1078</v>
      </c>
      <c r="C28" s="168" t="s">
        <v>1077</v>
      </c>
      <c r="D28" s="170">
        <v>1.51</v>
      </c>
      <c r="E28" s="171">
        <v>2</v>
      </c>
      <c r="F28" s="72">
        <f t="shared" ref="F28:F33" si="1">D28*E28</f>
        <v>3.02</v>
      </c>
      <c r="G28" s="172"/>
      <c r="H28" s="72">
        <f t="shared" si="0"/>
        <v>0</v>
      </c>
      <c r="I28" s="72">
        <f t="shared" ref="I28:I33" si="2">F28+H28</f>
        <v>3.02</v>
      </c>
      <c r="J28" s="173">
        <f t="shared" ref="J28:J33" si="3">I28*1.7</f>
        <v>5.1339999999999995</v>
      </c>
    </row>
    <row r="29" spans="1:13">
      <c r="B29" s="168" t="s">
        <v>188</v>
      </c>
      <c r="C29" s="168" t="s">
        <v>1077</v>
      </c>
      <c r="D29" s="170">
        <v>1.85</v>
      </c>
      <c r="E29" s="171">
        <v>2</v>
      </c>
      <c r="F29" s="72">
        <f t="shared" si="1"/>
        <v>3.7</v>
      </c>
      <c r="G29" s="172"/>
      <c r="H29" s="72">
        <f t="shared" si="0"/>
        <v>0</v>
      </c>
      <c r="I29" s="72">
        <f t="shared" si="2"/>
        <v>3.7</v>
      </c>
      <c r="J29" s="173">
        <f t="shared" si="3"/>
        <v>6.29</v>
      </c>
    </row>
    <row r="30" spans="1:13">
      <c r="B30" s="168" t="s">
        <v>158</v>
      </c>
      <c r="C30" s="168" t="s">
        <v>1077</v>
      </c>
      <c r="D30" s="170">
        <v>3.74</v>
      </c>
      <c r="E30" s="171">
        <v>2</v>
      </c>
      <c r="F30" s="72">
        <f t="shared" si="1"/>
        <v>7.48</v>
      </c>
      <c r="G30" s="172"/>
      <c r="H30" s="72">
        <f t="shared" si="0"/>
        <v>0</v>
      </c>
      <c r="I30" s="72">
        <f t="shared" si="2"/>
        <v>7.48</v>
      </c>
      <c r="J30" s="173">
        <f t="shared" si="3"/>
        <v>12.716000000000001</v>
      </c>
    </row>
    <row r="31" spans="1:13">
      <c r="B31" s="168" t="s">
        <v>159</v>
      </c>
      <c r="C31" s="168" t="s">
        <v>1077</v>
      </c>
      <c r="D31" s="170">
        <v>3.74</v>
      </c>
      <c r="E31" s="171">
        <v>2</v>
      </c>
      <c r="F31" s="72">
        <f t="shared" si="1"/>
        <v>7.48</v>
      </c>
      <c r="G31" s="172"/>
      <c r="H31" s="72">
        <f t="shared" si="0"/>
        <v>0</v>
      </c>
      <c r="I31" s="72">
        <f t="shared" si="2"/>
        <v>7.48</v>
      </c>
      <c r="J31" s="173">
        <f t="shared" si="3"/>
        <v>12.716000000000001</v>
      </c>
    </row>
    <row r="32" spans="1:13">
      <c r="B32" s="168" t="s">
        <v>160</v>
      </c>
      <c r="C32" s="168" t="s">
        <v>1077</v>
      </c>
      <c r="D32" s="170">
        <v>3.74</v>
      </c>
      <c r="E32" s="171">
        <v>2</v>
      </c>
      <c r="F32" s="72">
        <f t="shared" si="1"/>
        <v>7.48</v>
      </c>
      <c r="G32" s="172"/>
      <c r="H32" s="72">
        <f t="shared" si="0"/>
        <v>0</v>
      </c>
      <c r="I32" s="72">
        <f t="shared" si="2"/>
        <v>7.48</v>
      </c>
      <c r="J32" s="173">
        <f t="shared" si="3"/>
        <v>12.716000000000001</v>
      </c>
    </row>
    <row r="33" spans="1:13">
      <c r="B33" s="168" t="s">
        <v>161</v>
      </c>
      <c r="C33" s="168" t="s">
        <v>1077</v>
      </c>
      <c r="D33" s="170">
        <v>3.74</v>
      </c>
      <c r="E33" s="171">
        <v>2</v>
      </c>
      <c r="F33" s="72">
        <f t="shared" si="1"/>
        <v>7.48</v>
      </c>
      <c r="G33" s="172"/>
      <c r="H33" s="72">
        <f t="shared" si="0"/>
        <v>0</v>
      </c>
      <c r="I33" s="72">
        <f t="shared" si="2"/>
        <v>7.48</v>
      </c>
      <c r="J33" s="173">
        <f t="shared" si="3"/>
        <v>12.716000000000001</v>
      </c>
    </row>
    <row r="34" spans="1:13" ht="12.75" thickBot="1">
      <c r="B34" s="168"/>
      <c r="C34" s="168"/>
      <c r="D34" s="170"/>
      <c r="E34" s="171"/>
      <c r="G34" s="172"/>
      <c r="J34" s="173"/>
    </row>
    <row r="35" spans="1:13" s="159" customFormat="1" ht="12.75" thickBot="1">
      <c r="A35" s="176" t="s">
        <v>1087</v>
      </c>
      <c r="B35" s="177" t="str">
        <f ca="1">VLOOKUP(A35,'04 TROŠKOVNIK'!D:E,2,FALSE)</f>
        <v>Sanacija i ličenje postojećih ostakljenih drvenih vrata s dovratnicima</v>
      </c>
      <c r="C35" s="176"/>
      <c r="D35" s="176"/>
      <c r="E35" s="176"/>
      <c r="F35" s="176"/>
      <c r="G35" s="176"/>
      <c r="H35" s="176"/>
      <c r="I35" s="176"/>
      <c r="J35" s="176"/>
      <c r="K35" s="176"/>
      <c r="L35" s="176"/>
      <c r="M35" s="176"/>
    </row>
    <row r="36" spans="1:13" ht="72">
      <c r="A36" s="72"/>
      <c r="B36" s="72" t="s">
        <v>1070</v>
      </c>
      <c r="C36" s="72" t="s">
        <v>1071</v>
      </c>
      <c r="D36" s="72" t="s">
        <v>1072</v>
      </c>
      <c r="E36" s="72" t="s">
        <v>1075</v>
      </c>
      <c r="F36" s="72" t="s">
        <v>1083</v>
      </c>
      <c r="G36" s="72" t="s">
        <v>1073</v>
      </c>
      <c r="H36" s="72" t="s">
        <v>1074</v>
      </c>
      <c r="I36" s="72" t="s">
        <v>1084</v>
      </c>
      <c r="J36" s="72" t="s">
        <v>1085</v>
      </c>
    </row>
    <row r="37" spans="1:13">
      <c r="B37" s="168" t="s">
        <v>162</v>
      </c>
      <c r="C37" s="169" t="s">
        <v>1082</v>
      </c>
      <c r="D37" s="170">
        <v>3.74</v>
      </c>
      <c r="E37" s="171">
        <v>1.6</v>
      </c>
      <c r="F37" s="72">
        <f t="shared" ref="F37:F45" si="4">D37*E37</f>
        <v>5.9840000000000009</v>
      </c>
      <c r="G37" s="172">
        <v>4</v>
      </c>
      <c r="H37" s="72">
        <f t="shared" ref="H37:H45" si="5">F37*0.05*G37</f>
        <v>1.1968000000000003</v>
      </c>
      <c r="I37" s="72">
        <f t="shared" ref="I37:I45" si="6">F37+H37</f>
        <v>7.1808000000000014</v>
      </c>
      <c r="J37" s="173">
        <f t="shared" ref="J37:J45" si="7">I37*1.7</f>
        <v>12.207360000000001</v>
      </c>
    </row>
    <row r="38" spans="1:13">
      <c r="B38" s="168" t="s">
        <v>163</v>
      </c>
      <c r="C38" s="169" t="s">
        <v>1082</v>
      </c>
      <c r="D38" s="170">
        <v>3.74</v>
      </c>
      <c r="E38" s="171">
        <v>1.6</v>
      </c>
      <c r="F38" s="72">
        <f t="shared" si="4"/>
        <v>5.9840000000000009</v>
      </c>
      <c r="G38" s="172">
        <v>4</v>
      </c>
      <c r="H38" s="72">
        <f t="shared" si="5"/>
        <v>1.1968000000000003</v>
      </c>
      <c r="I38" s="72">
        <f t="shared" si="6"/>
        <v>7.1808000000000014</v>
      </c>
      <c r="J38" s="173">
        <f t="shared" si="7"/>
        <v>12.207360000000001</v>
      </c>
    </row>
    <row r="39" spans="1:13">
      <c r="B39" s="168" t="s">
        <v>186</v>
      </c>
      <c r="C39" s="169" t="s">
        <v>1082</v>
      </c>
      <c r="D39" s="170">
        <v>3.74</v>
      </c>
      <c r="E39" s="171">
        <v>1.6</v>
      </c>
      <c r="F39" s="72">
        <f t="shared" si="4"/>
        <v>5.9840000000000009</v>
      </c>
      <c r="G39" s="172">
        <v>4</v>
      </c>
      <c r="H39" s="72">
        <f t="shared" si="5"/>
        <v>1.1968000000000003</v>
      </c>
      <c r="I39" s="72">
        <f t="shared" si="6"/>
        <v>7.1808000000000014</v>
      </c>
      <c r="J39" s="173">
        <f t="shared" si="7"/>
        <v>12.207360000000001</v>
      </c>
    </row>
    <row r="40" spans="1:13">
      <c r="B40" s="168" t="s">
        <v>164</v>
      </c>
      <c r="C40" s="169" t="s">
        <v>1082</v>
      </c>
      <c r="D40" s="170">
        <v>3.74</v>
      </c>
      <c r="E40" s="171">
        <v>1.6</v>
      </c>
      <c r="F40" s="72">
        <f t="shared" si="4"/>
        <v>5.9840000000000009</v>
      </c>
      <c r="G40" s="172">
        <v>4</v>
      </c>
      <c r="H40" s="72">
        <f t="shared" si="5"/>
        <v>1.1968000000000003</v>
      </c>
      <c r="I40" s="72">
        <f t="shared" si="6"/>
        <v>7.1808000000000014</v>
      </c>
      <c r="J40" s="173">
        <f t="shared" si="7"/>
        <v>12.207360000000001</v>
      </c>
    </row>
    <row r="41" spans="1:13">
      <c r="B41" s="168" t="s">
        <v>165</v>
      </c>
      <c r="C41" s="169" t="s">
        <v>1082</v>
      </c>
      <c r="D41" s="170">
        <v>3.74</v>
      </c>
      <c r="E41" s="171">
        <v>1.6</v>
      </c>
      <c r="F41" s="72">
        <f t="shared" si="4"/>
        <v>5.9840000000000009</v>
      </c>
      <c r="G41" s="172">
        <v>4</v>
      </c>
      <c r="H41" s="72">
        <f t="shared" si="5"/>
        <v>1.1968000000000003</v>
      </c>
      <c r="I41" s="72">
        <f t="shared" si="6"/>
        <v>7.1808000000000014</v>
      </c>
      <c r="J41" s="173">
        <f t="shared" si="7"/>
        <v>12.207360000000001</v>
      </c>
    </row>
    <row r="42" spans="1:13">
      <c r="B42" s="168" t="s">
        <v>187</v>
      </c>
      <c r="C42" s="169" t="s">
        <v>1082</v>
      </c>
      <c r="D42" s="170">
        <v>3.74</v>
      </c>
      <c r="E42" s="171">
        <v>1.6</v>
      </c>
      <c r="F42" s="72">
        <f t="shared" si="4"/>
        <v>5.9840000000000009</v>
      </c>
      <c r="G42" s="172">
        <v>4</v>
      </c>
      <c r="H42" s="72">
        <f t="shared" si="5"/>
        <v>1.1968000000000003</v>
      </c>
      <c r="I42" s="72">
        <f t="shared" si="6"/>
        <v>7.1808000000000014</v>
      </c>
      <c r="J42" s="173">
        <f t="shared" si="7"/>
        <v>12.207360000000001</v>
      </c>
    </row>
    <row r="43" spans="1:13">
      <c r="B43" s="168" t="s">
        <v>169</v>
      </c>
      <c r="C43" s="169" t="s">
        <v>1082</v>
      </c>
      <c r="D43" s="170">
        <v>2.5299999999999998</v>
      </c>
      <c r="E43" s="171">
        <v>1.6</v>
      </c>
      <c r="F43" s="72">
        <f t="shared" si="4"/>
        <v>4.048</v>
      </c>
      <c r="G43" s="172">
        <v>1</v>
      </c>
      <c r="H43" s="72">
        <f t="shared" si="5"/>
        <v>0.20240000000000002</v>
      </c>
      <c r="I43" s="72">
        <f t="shared" si="6"/>
        <v>4.2504</v>
      </c>
      <c r="J43" s="173">
        <f t="shared" si="7"/>
        <v>7.2256799999999997</v>
      </c>
    </row>
    <row r="44" spans="1:13">
      <c r="B44" s="168" t="s">
        <v>167</v>
      </c>
      <c r="C44" s="169" t="s">
        <v>1082</v>
      </c>
      <c r="D44" s="170">
        <v>1.925</v>
      </c>
      <c r="E44" s="171">
        <v>1.6</v>
      </c>
      <c r="F44" s="72">
        <f t="shared" si="4"/>
        <v>3.08</v>
      </c>
      <c r="G44" s="172">
        <v>3</v>
      </c>
      <c r="H44" s="72">
        <f t="shared" si="5"/>
        <v>0.46200000000000008</v>
      </c>
      <c r="I44" s="72">
        <f t="shared" si="6"/>
        <v>3.5420000000000003</v>
      </c>
      <c r="J44" s="173">
        <f t="shared" si="7"/>
        <v>6.0213999999999999</v>
      </c>
    </row>
    <row r="45" spans="1:13" ht="12.75" thickBot="1">
      <c r="B45" s="168" t="s">
        <v>168</v>
      </c>
      <c r="C45" s="169" t="s">
        <v>1082</v>
      </c>
      <c r="D45" s="170">
        <v>1.925</v>
      </c>
      <c r="E45" s="171">
        <v>1.6</v>
      </c>
      <c r="F45" s="72">
        <f t="shared" si="4"/>
        <v>3.08</v>
      </c>
      <c r="G45" s="172">
        <v>3</v>
      </c>
      <c r="H45" s="72">
        <f t="shared" si="5"/>
        <v>0.46200000000000008</v>
      </c>
      <c r="I45" s="72">
        <f t="shared" si="6"/>
        <v>3.5420000000000003</v>
      </c>
      <c r="J45" s="173">
        <f t="shared" si="7"/>
        <v>6.0213999999999999</v>
      </c>
    </row>
    <row r="46" spans="1:13" s="162" customFormat="1" ht="12.75" thickBot="1">
      <c r="A46" s="159"/>
      <c r="C46" s="165"/>
      <c r="D46" s="165"/>
      <c r="E46" s="165"/>
      <c r="F46" s="165"/>
      <c r="G46" s="165"/>
      <c r="H46" s="165"/>
      <c r="I46" s="166"/>
    </row>
    <row r="47" spans="1:13" s="159" customFormat="1" ht="12.75" thickBot="1">
      <c r="A47" s="176" t="s">
        <v>1088</v>
      </c>
      <c r="B47" s="177" t="str">
        <f ca="1">VLOOKUP(A47,'04 TROŠKOVNIK'!D:E,2,FALSE)</f>
        <v>Sanacija i ličenje postojećih dovratnika bez vratnih krila (ili s vratnim krilima koja se ne liče nego tapeciraju)</v>
      </c>
      <c r="C47" s="176"/>
      <c r="D47" s="176"/>
      <c r="E47" s="176"/>
      <c r="F47" s="176"/>
      <c r="G47" s="176"/>
      <c r="H47" s="176"/>
      <c r="I47" s="176"/>
      <c r="J47" s="176"/>
      <c r="K47" s="176"/>
      <c r="L47" s="176"/>
      <c r="M47" s="176"/>
    </row>
    <row r="48" spans="1:13" ht="60">
      <c r="A48" s="72"/>
      <c r="B48" s="72" t="s">
        <v>1070</v>
      </c>
      <c r="C48" s="72" t="s">
        <v>1071</v>
      </c>
      <c r="D48" s="72" t="s">
        <v>1089</v>
      </c>
      <c r="E48" s="72" t="s">
        <v>1090</v>
      </c>
      <c r="F48" s="72" t="s">
        <v>1060</v>
      </c>
      <c r="G48" s="72" t="s">
        <v>1085</v>
      </c>
    </row>
    <row r="49" spans="1:13">
      <c r="B49" s="168" t="s">
        <v>154</v>
      </c>
      <c r="C49" s="168" t="s">
        <v>1079</v>
      </c>
      <c r="D49" s="170">
        <v>6.86</v>
      </c>
      <c r="E49" s="170">
        <v>0.3</v>
      </c>
      <c r="F49" s="170">
        <f t="shared" ref="F49:F62" si="8">D49*E49</f>
        <v>2.0579999999999998</v>
      </c>
      <c r="G49" s="175">
        <f>F49*1.7</f>
        <v>3.4985999999999997</v>
      </c>
    </row>
    <row r="50" spans="1:13">
      <c r="B50" s="168" t="s">
        <v>155</v>
      </c>
      <c r="C50" s="168" t="s">
        <v>1079</v>
      </c>
      <c r="D50" s="170">
        <v>6.86</v>
      </c>
      <c r="E50" s="170">
        <v>0.3</v>
      </c>
      <c r="F50" s="170">
        <f t="shared" si="8"/>
        <v>2.0579999999999998</v>
      </c>
      <c r="G50" s="175">
        <f t="shared" ref="G50:G62" si="9">F50*1.7</f>
        <v>3.4985999999999997</v>
      </c>
    </row>
    <row r="51" spans="1:13">
      <c r="B51" s="168" t="s">
        <v>156</v>
      </c>
      <c r="C51" s="168" t="s">
        <v>1079</v>
      </c>
      <c r="D51" s="170">
        <v>6.86</v>
      </c>
      <c r="E51" s="170">
        <v>0.3</v>
      </c>
      <c r="F51" s="170">
        <f t="shared" si="8"/>
        <v>2.0579999999999998</v>
      </c>
      <c r="G51" s="175">
        <f t="shared" si="9"/>
        <v>3.4985999999999997</v>
      </c>
    </row>
    <row r="52" spans="1:13">
      <c r="B52" s="168" t="s">
        <v>157</v>
      </c>
      <c r="C52" s="168" t="s">
        <v>1079</v>
      </c>
      <c r="D52" s="170">
        <v>6.86</v>
      </c>
      <c r="E52" s="170">
        <v>0.3</v>
      </c>
      <c r="F52" s="170">
        <f t="shared" si="8"/>
        <v>2.0579999999999998</v>
      </c>
      <c r="G52" s="175">
        <f t="shared" si="9"/>
        <v>3.4985999999999997</v>
      </c>
    </row>
    <row r="53" spans="1:13">
      <c r="B53" s="168" t="s">
        <v>166</v>
      </c>
      <c r="C53" s="168" t="s">
        <v>1079</v>
      </c>
      <c r="D53" s="170">
        <v>6.86</v>
      </c>
      <c r="E53" s="170">
        <v>0.3</v>
      </c>
      <c r="F53" s="170">
        <f t="shared" si="8"/>
        <v>2.0579999999999998</v>
      </c>
      <c r="G53" s="175">
        <f t="shared" si="9"/>
        <v>3.4985999999999997</v>
      </c>
    </row>
    <row r="54" spans="1:13">
      <c r="B54" s="168" t="s">
        <v>170</v>
      </c>
      <c r="C54" s="168" t="s">
        <v>1079</v>
      </c>
      <c r="D54" s="170">
        <v>6.86</v>
      </c>
      <c r="E54" s="170">
        <v>0.3</v>
      </c>
      <c r="F54" s="170">
        <f t="shared" si="8"/>
        <v>2.0579999999999998</v>
      </c>
      <c r="G54" s="175">
        <f t="shared" si="9"/>
        <v>3.4985999999999997</v>
      </c>
    </row>
    <row r="55" spans="1:13">
      <c r="B55" s="168" t="s">
        <v>171</v>
      </c>
      <c r="C55" s="168" t="s">
        <v>1079</v>
      </c>
      <c r="D55" s="170">
        <v>6.86</v>
      </c>
      <c r="E55" s="170">
        <v>0.3</v>
      </c>
      <c r="F55" s="170">
        <f t="shared" si="8"/>
        <v>2.0579999999999998</v>
      </c>
      <c r="G55" s="175">
        <f t="shared" si="9"/>
        <v>3.4985999999999997</v>
      </c>
    </row>
    <row r="56" spans="1:13">
      <c r="B56" s="168" t="s">
        <v>172</v>
      </c>
      <c r="C56" s="168" t="s">
        <v>1079</v>
      </c>
      <c r="D56" s="170">
        <v>6.86</v>
      </c>
      <c r="E56" s="170">
        <v>0.3</v>
      </c>
      <c r="F56" s="170">
        <f t="shared" si="8"/>
        <v>2.0579999999999998</v>
      </c>
      <c r="G56" s="175">
        <f t="shared" si="9"/>
        <v>3.4985999999999997</v>
      </c>
    </row>
    <row r="57" spans="1:13">
      <c r="B57" s="168" t="s">
        <v>173</v>
      </c>
      <c r="C57" s="168" t="s">
        <v>1079</v>
      </c>
      <c r="D57" s="170">
        <v>6.86</v>
      </c>
      <c r="E57" s="170">
        <v>0.3</v>
      </c>
      <c r="F57" s="170">
        <f t="shared" si="8"/>
        <v>2.0579999999999998</v>
      </c>
      <c r="G57" s="175">
        <f t="shared" si="9"/>
        <v>3.4985999999999997</v>
      </c>
    </row>
    <row r="58" spans="1:13">
      <c r="B58" s="168" t="s">
        <v>174</v>
      </c>
      <c r="C58" s="168" t="s">
        <v>1079</v>
      </c>
      <c r="D58" s="170">
        <v>6.86</v>
      </c>
      <c r="E58" s="170">
        <v>0.3</v>
      </c>
      <c r="F58" s="170">
        <f t="shared" si="8"/>
        <v>2.0579999999999998</v>
      </c>
      <c r="G58" s="175">
        <f t="shared" si="9"/>
        <v>3.4985999999999997</v>
      </c>
    </row>
    <row r="59" spans="1:13">
      <c r="B59" s="168" t="s">
        <v>1080</v>
      </c>
      <c r="C59" s="168" t="s">
        <v>1079</v>
      </c>
      <c r="D59" s="170">
        <v>6.86</v>
      </c>
      <c r="E59" s="170">
        <v>0.3</v>
      </c>
      <c r="F59" s="170">
        <f t="shared" si="8"/>
        <v>2.0579999999999998</v>
      </c>
      <c r="G59" s="175">
        <f t="shared" si="9"/>
        <v>3.4985999999999997</v>
      </c>
    </row>
    <row r="60" spans="1:13">
      <c r="B60" s="168" t="s">
        <v>1081</v>
      </c>
      <c r="C60" s="168" t="s">
        <v>1079</v>
      </c>
      <c r="D60" s="170">
        <v>6.86</v>
      </c>
      <c r="E60" s="170">
        <v>0.3</v>
      </c>
      <c r="F60" s="170">
        <f t="shared" si="8"/>
        <v>2.0579999999999998</v>
      </c>
      <c r="G60" s="175">
        <f t="shared" si="9"/>
        <v>3.4985999999999997</v>
      </c>
    </row>
    <row r="61" spans="1:13">
      <c r="B61" s="168" t="s">
        <v>175</v>
      </c>
      <c r="C61" s="168" t="s">
        <v>1079</v>
      </c>
      <c r="D61" s="170">
        <v>6.86</v>
      </c>
      <c r="E61" s="170">
        <v>0.3</v>
      </c>
      <c r="F61" s="170">
        <f t="shared" si="8"/>
        <v>2.0579999999999998</v>
      </c>
      <c r="G61" s="175">
        <f t="shared" si="9"/>
        <v>3.4985999999999997</v>
      </c>
    </row>
    <row r="62" spans="1:13">
      <c r="B62" s="168" t="s">
        <v>176</v>
      </c>
      <c r="C62" s="168" t="s">
        <v>1079</v>
      </c>
      <c r="D62" s="170">
        <v>6.86</v>
      </c>
      <c r="E62" s="170">
        <v>0.3</v>
      </c>
      <c r="F62" s="170">
        <f t="shared" si="8"/>
        <v>2.0579999999999998</v>
      </c>
      <c r="G62" s="175">
        <f t="shared" si="9"/>
        <v>3.4985999999999997</v>
      </c>
    </row>
    <row r="63" spans="1:13" ht="12.75" thickBot="1">
      <c r="B63" s="168"/>
      <c r="C63" s="168"/>
      <c r="D63" s="170"/>
      <c r="E63" s="170"/>
      <c r="F63" s="170"/>
      <c r="G63" s="175"/>
    </row>
    <row r="64" spans="1:13" s="159" customFormat="1" ht="12.75" thickBot="1">
      <c r="A64" s="176" t="s">
        <v>1091</v>
      </c>
      <c r="B64" s="177" t="str">
        <f ca="1">VLOOKUP(A64,'04 TROŠKOVNIK'!D:E,2,FALSE)</f>
        <v>Sanacija i ličenje postojećih dvostrukih prozora s okvirom</v>
      </c>
      <c r="C64" s="176"/>
      <c r="D64" s="176"/>
      <c r="E64" s="176"/>
      <c r="F64" s="176"/>
      <c r="G64" s="176"/>
      <c r="H64" s="176"/>
      <c r="I64" s="176"/>
      <c r="J64" s="176"/>
      <c r="K64" s="176"/>
      <c r="L64" s="176"/>
      <c r="M64" s="176"/>
    </row>
    <row r="65" spans="1:14" ht="84">
      <c r="A65" s="72"/>
      <c r="B65" s="72" t="s">
        <v>1070</v>
      </c>
      <c r="C65" s="72" t="s">
        <v>1071</v>
      </c>
      <c r="D65" s="72" t="s">
        <v>1092</v>
      </c>
      <c r="E65" s="72" t="s">
        <v>1093</v>
      </c>
      <c r="F65" s="72" t="s">
        <v>1083</v>
      </c>
      <c r="G65" s="72" t="s">
        <v>1073</v>
      </c>
      <c r="H65" s="72" t="s">
        <v>1074</v>
      </c>
      <c r="I65" s="72" t="s">
        <v>1084</v>
      </c>
      <c r="J65" s="72" t="s">
        <v>1085</v>
      </c>
    </row>
    <row r="66" spans="1:14">
      <c r="B66" s="168" t="s">
        <v>1094</v>
      </c>
      <c r="C66" s="169" t="s">
        <v>1095</v>
      </c>
      <c r="D66" s="170">
        <v>2.67</v>
      </c>
      <c r="E66" s="171">
        <v>2.9</v>
      </c>
      <c r="F66" s="170">
        <f t="shared" ref="F66:F74" si="10">D66*E66</f>
        <v>7.7429999999999994</v>
      </c>
      <c r="G66" s="172">
        <v>4</v>
      </c>
      <c r="H66" s="72">
        <f t="shared" ref="H66:H74" si="11">F66*0.05*G66</f>
        <v>1.5486</v>
      </c>
      <c r="I66" s="72">
        <f t="shared" ref="I66:I74" si="12">F66+H66</f>
        <v>9.291599999999999</v>
      </c>
      <c r="J66" s="173">
        <f t="shared" ref="J66:J74" si="13">I66*1.7</f>
        <v>15.795719999999998</v>
      </c>
    </row>
    <row r="67" spans="1:14">
      <c r="B67" s="168" t="s">
        <v>1096</v>
      </c>
      <c r="C67" s="169" t="s">
        <v>1095</v>
      </c>
      <c r="D67" s="170">
        <v>2.67</v>
      </c>
      <c r="E67" s="171">
        <v>2.9</v>
      </c>
      <c r="F67" s="170">
        <f t="shared" si="10"/>
        <v>7.7429999999999994</v>
      </c>
      <c r="G67" s="172">
        <v>4</v>
      </c>
      <c r="H67" s="72">
        <f t="shared" si="11"/>
        <v>1.5486</v>
      </c>
      <c r="I67" s="72">
        <f t="shared" si="12"/>
        <v>9.291599999999999</v>
      </c>
      <c r="J67" s="173">
        <f t="shared" si="13"/>
        <v>15.795719999999998</v>
      </c>
    </row>
    <row r="68" spans="1:14">
      <c r="B68" s="168" t="s">
        <v>1097</v>
      </c>
      <c r="C68" s="169" t="s">
        <v>1095</v>
      </c>
      <c r="D68" s="170">
        <v>2.67</v>
      </c>
      <c r="E68" s="171">
        <v>2.9</v>
      </c>
      <c r="F68" s="170">
        <f t="shared" si="10"/>
        <v>7.7429999999999994</v>
      </c>
      <c r="G68" s="172">
        <v>4</v>
      </c>
      <c r="H68" s="72">
        <f t="shared" si="11"/>
        <v>1.5486</v>
      </c>
      <c r="I68" s="72">
        <f t="shared" si="12"/>
        <v>9.291599999999999</v>
      </c>
      <c r="J68" s="173">
        <f t="shared" si="13"/>
        <v>15.795719999999998</v>
      </c>
    </row>
    <row r="69" spans="1:14">
      <c r="B69" s="168" t="s">
        <v>1098</v>
      </c>
      <c r="C69" s="169" t="s">
        <v>1095</v>
      </c>
      <c r="D69" s="170">
        <v>2.67</v>
      </c>
      <c r="E69" s="171">
        <v>2.9</v>
      </c>
      <c r="F69" s="170">
        <f t="shared" si="10"/>
        <v>7.7429999999999994</v>
      </c>
      <c r="G69" s="172">
        <v>4</v>
      </c>
      <c r="H69" s="72">
        <f t="shared" si="11"/>
        <v>1.5486</v>
      </c>
      <c r="I69" s="72">
        <f t="shared" si="12"/>
        <v>9.291599999999999</v>
      </c>
      <c r="J69" s="173">
        <f t="shared" si="13"/>
        <v>15.795719999999998</v>
      </c>
    </row>
    <row r="70" spans="1:14">
      <c r="B70" s="168" t="s">
        <v>1099</v>
      </c>
      <c r="C70" s="169" t="s">
        <v>1095</v>
      </c>
      <c r="D70" s="170">
        <v>2.67</v>
      </c>
      <c r="E70" s="171">
        <v>2.9</v>
      </c>
      <c r="F70" s="170">
        <f t="shared" si="10"/>
        <v>7.7429999999999994</v>
      </c>
      <c r="G70" s="172">
        <v>4</v>
      </c>
      <c r="H70" s="72">
        <f t="shared" si="11"/>
        <v>1.5486</v>
      </c>
      <c r="I70" s="72">
        <f t="shared" si="12"/>
        <v>9.291599999999999</v>
      </c>
      <c r="J70" s="173">
        <f t="shared" si="13"/>
        <v>15.795719999999998</v>
      </c>
    </row>
    <row r="71" spans="1:14">
      <c r="B71" s="168" t="s">
        <v>1100</v>
      </c>
      <c r="C71" s="169" t="s">
        <v>1095</v>
      </c>
      <c r="D71" s="170">
        <v>2.67</v>
      </c>
      <c r="E71" s="171">
        <v>2.9</v>
      </c>
      <c r="F71" s="170">
        <f t="shared" si="10"/>
        <v>7.7429999999999994</v>
      </c>
      <c r="G71" s="172">
        <v>4</v>
      </c>
      <c r="H71" s="72">
        <f t="shared" si="11"/>
        <v>1.5486</v>
      </c>
      <c r="I71" s="72">
        <f t="shared" si="12"/>
        <v>9.291599999999999</v>
      </c>
      <c r="J71" s="173">
        <f t="shared" si="13"/>
        <v>15.795719999999998</v>
      </c>
    </row>
    <row r="72" spans="1:14">
      <c r="B72" s="168" t="s">
        <v>1101</v>
      </c>
      <c r="C72" s="169" t="s">
        <v>1095</v>
      </c>
      <c r="D72" s="170">
        <v>2.67</v>
      </c>
      <c r="E72" s="171">
        <v>2.9</v>
      </c>
      <c r="F72" s="170">
        <f t="shared" si="10"/>
        <v>7.7429999999999994</v>
      </c>
      <c r="G72" s="172">
        <v>4</v>
      </c>
      <c r="H72" s="72">
        <f t="shared" si="11"/>
        <v>1.5486</v>
      </c>
      <c r="I72" s="72">
        <f t="shared" si="12"/>
        <v>9.291599999999999</v>
      </c>
      <c r="J72" s="173">
        <f t="shared" si="13"/>
        <v>15.795719999999998</v>
      </c>
    </row>
    <row r="73" spans="1:14">
      <c r="B73" s="168" t="s">
        <v>1102</v>
      </c>
      <c r="C73" s="169" t="s">
        <v>1095</v>
      </c>
      <c r="D73" s="170">
        <v>2.67</v>
      </c>
      <c r="E73" s="171">
        <v>2.9</v>
      </c>
      <c r="F73" s="170">
        <f t="shared" si="10"/>
        <v>7.7429999999999994</v>
      </c>
      <c r="G73" s="172">
        <v>4</v>
      </c>
      <c r="H73" s="72">
        <f t="shared" si="11"/>
        <v>1.5486</v>
      </c>
      <c r="I73" s="72">
        <f t="shared" si="12"/>
        <v>9.291599999999999</v>
      </c>
      <c r="J73" s="173">
        <f t="shared" si="13"/>
        <v>15.795719999999998</v>
      </c>
    </row>
    <row r="74" spans="1:14">
      <c r="B74" s="168" t="s">
        <v>1103</v>
      </c>
      <c r="C74" s="169" t="s">
        <v>1095</v>
      </c>
      <c r="D74" s="170">
        <v>2.67</v>
      </c>
      <c r="E74" s="171">
        <v>2.9</v>
      </c>
      <c r="F74" s="170">
        <f t="shared" si="10"/>
        <v>7.7429999999999994</v>
      </c>
      <c r="G74" s="172">
        <v>4</v>
      </c>
      <c r="H74" s="72">
        <f t="shared" si="11"/>
        <v>1.5486</v>
      </c>
      <c r="I74" s="72">
        <f t="shared" si="12"/>
        <v>9.291599999999999</v>
      </c>
      <c r="J74" s="173">
        <f t="shared" si="13"/>
        <v>15.795719999999998</v>
      </c>
    </row>
    <row r="75" spans="1:14">
      <c r="B75" s="168" t="s">
        <v>1104</v>
      </c>
      <c r="C75" s="169" t="s">
        <v>1095</v>
      </c>
      <c r="D75" s="170">
        <v>2.67</v>
      </c>
      <c r="E75" s="171">
        <v>2.9</v>
      </c>
      <c r="F75" s="170">
        <f t="shared" ref="F75:F79" si="14">D75*E75</f>
        <v>7.7429999999999994</v>
      </c>
      <c r="G75" s="172">
        <v>4</v>
      </c>
      <c r="H75" s="72">
        <f t="shared" ref="H75:H79" si="15">F75*0.05*G75</f>
        <v>1.5486</v>
      </c>
      <c r="I75" s="72">
        <f t="shared" ref="I75:I79" si="16">F75+H75</f>
        <v>9.291599999999999</v>
      </c>
      <c r="J75" s="173">
        <f t="shared" ref="J75:J79" si="17">I75*1.7</f>
        <v>15.795719999999998</v>
      </c>
    </row>
    <row r="76" spans="1:14">
      <c r="B76" s="168" t="s">
        <v>1105</v>
      </c>
      <c r="C76" s="169" t="s">
        <v>1095</v>
      </c>
      <c r="D76" s="170">
        <v>2.67</v>
      </c>
      <c r="E76" s="171">
        <v>2.9</v>
      </c>
      <c r="F76" s="170">
        <f t="shared" si="14"/>
        <v>7.7429999999999994</v>
      </c>
      <c r="G76" s="172">
        <v>4</v>
      </c>
      <c r="H76" s="72">
        <f t="shared" si="15"/>
        <v>1.5486</v>
      </c>
      <c r="I76" s="72">
        <f t="shared" si="16"/>
        <v>9.291599999999999</v>
      </c>
      <c r="J76" s="173">
        <f t="shared" si="17"/>
        <v>15.795719999999998</v>
      </c>
    </row>
    <row r="77" spans="1:14">
      <c r="B77" s="168" t="s">
        <v>1106</v>
      </c>
      <c r="C77" s="169" t="s">
        <v>1095</v>
      </c>
      <c r="D77" s="170">
        <v>2</v>
      </c>
      <c r="E77" s="171">
        <v>2.9</v>
      </c>
      <c r="F77" s="170">
        <f t="shared" si="14"/>
        <v>5.8</v>
      </c>
      <c r="G77" s="172">
        <v>6</v>
      </c>
      <c r="H77" s="72">
        <f t="shared" si="15"/>
        <v>1.7399999999999998</v>
      </c>
      <c r="I77" s="72">
        <f t="shared" si="16"/>
        <v>7.5399999999999991</v>
      </c>
      <c r="J77" s="173">
        <f t="shared" si="17"/>
        <v>12.817999999999998</v>
      </c>
    </row>
    <row r="78" spans="1:14">
      <c r="B78" s="168" t="s">
        <v>1107</v>
      </c>
      <c r="C78" s="169" t="s">
        <v>1095</v>
      </c>
      <c r="D78" s="170">
        <v>2</v>
      </c>
      <c r="E78" s="171">
        <v>2.9</v>
      </c>
      <c r="F78" s="170">
        <f t="shared" si="14"/>
        <v>5.8</v>
      </c>
      <c r="G78" s="172">
        <v>6</v>
      </c>
      <c r="H78" s="72">
        <f t="shared" si="15"/>
        <v>1.7399999999999998</v>
      </c>
      <c r="I78" s="72">
        <f t="shared" si="16"/>
        <v>7.5399999999999991</v>
      </c>
      <c r="J78" s="173">
        <f t="shared" si="17"/>
        <v>12.817999999999998</v>
      </c>
    </row>
    <row r="79" spans="1:14" ht="12.75" thickBot="1">
      <c r="B79" s="168" t="s">
        <v>1108</v>
      </c>
      <c r="C79" s="169" t="s">
        <v>1095</v>
      </c>
      <c r="D79" s="170">
        <v>2</v>
      </c>
      <c r="E79" s="171">
        <v>2.9</v>
      </c>
      <c r="F79" s="170">
        <f t="shared" si="14"/>
        <v>5.8</v>
      </c>
      <c r="G79" s="172">
        <v>6</v>
      </c>
      <c r="H79" s="72">
        <f t="shared" si="15"/>
        <v>1.7399999999999998</v>
      </c>
      <c r="I79" s="72">
        <f t="shared" si="16"/>
        <v>7.5399999999999991</v>
      </c>
      <c r="J79" s="173">
        <f t="shared" si="17"/>
        <v>12.817999999999998</v>
      </c>
    </row>
    <row r="80" spans="1:14" s="162" customFormat="1" ht="12.75" thickBot="1">
      <c r="A80" s="159"/>
      <c r="C80" s="165"/>
      <c r="D80" s="165"/>
      <c r="E80" s="165"/>
      <c r="F80" s="165"/>
      <c r="G80" s="165"/>
      <c r="H80" s="165"/>
      <c r="I80" s="166"/>
      <c r="M80" s="72"/>
      <c r="N80" s="72"/>
    </row>
    <row r="81" spans="1:14" s="159" customFormat="1" ht="12.75" thickBot="1">
      <c r="A81" s="176" t="s">
        <v>1114</v>
      </c>
      <c r="B81" s="177" t="str">
        <f ca="1">VLOOKUP(A81,'04 TROŠKOVNIK'!D:E,2,FALSE)</f>
        <v>Sanacija i ličenje postojećih jednostrukih prozora s okvirom</v>
      </c>
      <c r="C81" s="176"/>
      <c r="D81" s="176"/>
      <c r="E81" s="176"/>
      <c r="F81" s="176"/>
      <c r="G81" s="176"/>
      <c r="H81" s="176"/>
      <c r="I81" s="176"/>
      <c r="J81" s="176"/>
      <c r="K81" s="176"/>
      <c r="L81" s="176"/>
      <c r="M81" s="176"/>
    </row>
    <row r="82" spans="1:14" ht="84">
      <c r="A82" s="72"/>
      <c r="B82" s="72" t="s">
        <v>1070</v>
      </c>
      <c r="C82" s="72" t="s">
        <v>1071</v>
      </c>
      <c r="D82" s="72" t="s">
        <v>1092</v>
      </c>
      <c r="E82" s="72" t="s">
        <v>1093</v>
      </c>
      <c r="F82" s="72" t="s">
        <v>1083</v>
      </c>
      <c r="G82" s="72" t="s">
        <v>1073</v>
      </c>
      <c r="H82" s="72" t="s">
        <v>1074</v>
      </c>
      <c r="I82" s="72" t="s">
        <v>1084</v>
      </c>
      <c r="J82" s="72" t="s">
        <v>1085</v>
      </c>
    </row>
    <row r="83" spans="1:14">
      <c r="B83" s="168" t="s">
        <v>1109</v>
      </c>
      <c r="C83" s="169" t="s">
        <v>1110</v>
      </c>
      <c r="D83" s="170">
        <v>0.89</v>
      </c>
      <c r="E83" s="171">
        <v>1.6</v>
      </c>
      <c r="F83" s="170">
        <f t="shared" ref="F83:F86" si="18">D83*E83</f>
        <v>1.4240000000000002</v>
      </c>
      <c r="G83" s="172">
        <v>3</v>
      </c>
      <c r="H83" s="72">
        <f t="shared" ref="H83:H86" si="19">F83*0.05*G83</f>
        <v>0.21360000000000004</v>
      </c>
      <c r="I83" s="72">
        <f t="shared" ref="I83:I86" si="20">F83+H83</f>
        <v>1.6376000000000002</v>
      </c>
      <c r="J83" s="173">
        <f t="shared" ref="J83:J86" si="21">I83*1.7</f>
        <v>2.7839200000000002</v>
      </c>
    </row>
    <row r="84" spans="1:14">
      <c r="B84" s="168" t="s">
        <v>1113</v>
      </c>
      <c r="C84" s="169" t="s">
        <v>1110</v>
      </c>
      <c r="D84" s="170">
        <v>0.89</v>
      </c>
      <c r="E84" s="171">
        <v>1.6</v>
      </c>
      <c r="F84" s="170">
        <f t="shared" si="18"/>
        <v>1.4240000000000002</v>
      </c>
      <c r="G84" s="172">
        <v>3</v>
      </c>
      <c r="H84" s="72">
        <f t="shared" si="19"/>
        <v>0.21360000000000004</v>
      </c>
      <c r="I84" s="72">
        <f t="shared" si="20"/>
        <v>1.6376000000000002</v>
      </c>
      <c r="J84" s="173">
        <f t="shared" si="21"/>
        <v>2.7839200000000002</v>
      </c>
    </row>
    <row r="85" spans="1:14">
      <c r="B85" s="168" t="s">
        <v>1111</v>
      </c>
      <c r="C85" s="169" t="s">
        <v>1110</v>
      </c>
      <c r="D85" s="170">
        <v>0.88</v>
      </c>
      <c r="E85" s="171">
        <v>1.6</v>
      </c>
      <c r="F85" s="170">
        <f t="shared" si="18"/>
        <v>1.4080000000000001</v>
      </c>
      <c r="G85" s="172">
        <v>0</v>
      </c>
      <c r="H85" s="72">
        <f t="shared" si="19"/>
        <v>0</v>
      </c>
      <c r="I85" s="72">
        <f t="shared" si="20"/>
        <v>1.4080000000000001</v>
      </c>
      <c r="J85" s="173">
        <f>I85*1</f>
        <v>1.4080000000000001</v>
      </c>
    </row>
    <row r="86" spans="1:14" ht="12.75" thickBot="1">
      <c r="B86" s="168" t="s">
        <v>1112</v>
      </c>
      <c r="C86" s="169" t="s">
        <v>1110</v>
      </c>
      <c r="D86" s="170">
        <v>0.64</v>
      </c>
      <c r="E86" s="171">
        <v>1.6</v>
      </c>
      <c r="F86" s="170">
        <f t="shared" si="18"/>
        <v>1.024</v>
      </c>
      <c r="G86" s="172">
        <v>1</v>
      </c>
      <c r="H86" s="72">
        <f t="shared" si="19"/>
        <v>5.1200000000000002E-2</v>
      </c>
      <c r="I86" s="72">
        <f t="shared" si="20"/>
        <v>1.0751999999999999</v>
      </c>
      <c r="J86" s="173">
        <f t="shared" si="21"/>
        <v>1.8278399999999999</v>
      </c>
    </row>
    <row r="87" spans="1:14" s="162" customFormat="1" ht="12.75" thickBot="1">
      <c r="A87" s="159"/>
      <c r="C87" s="165"/>
      <c r="D87" s="165"/>
      <c r="E87" s="165"/>
      <c r="F87" s="165"/>
      <c r="G87" s="165"/>
      <c r="H87" s="165"/>
      <c r="I87" s="166"/>
      <c r="M87" s="72"/>
      <c r="N87" s="72"/>
    </row>
    <row r="88" spans="1:14">
      <c r="H88" s="165"/>
    </row>
    <row r="89" spans="1:14" ht="12.75" thickBot="1">
      <c r="H89" s="165"/>
    </row>
    <row r="90" spans="1:14" s="159" customFormat="1" ht="12.75" thickBot="1">
      <c r="A90" s="176" t="str">
        <f ca="1">'04 TROŠKOVNIK'!D443</f>
        <v>B.12.2.</v>
      </c>
      <c r="B90" s="177" t="str">
        <f ca="1">VLOOKUP(A90,'04 TROŠKOVNIK'!D:E,2,FALSE)</f>
        <v>Lakiranje postojećeg parketa s rubnim letvicama.</v>
      </c>
      <c r="C90" s="176"/>
      <c r="D90" s="176"/>
      <c r="E90" s="176"/>
      <c r="F90" s="176"/>
      <c r="G90" s="176"/>
      <c r="H90" s="176"/>
      <c r="I90" s="176"/>
      <c r="J90" s="176"/>
      <c r="K90" s="176"/>
      <c r="L90" s="176"/>
      <c r="M90" s="176"/>
    </row>
    <row r="91" spans="1:14">
      <c r="A91" s="72"/>
      <c r="B91" s="72" t="s">
        <v>1047</v>
      </c>
      <c r="C91" s="72" t="s">
        <v>1060</v>
      </c>
      <c r="D91" s="72" t="s">
        <v>1061</v>
      </c>
      <c r="E91" s="72" t="s">
        <v>1062</v>
      </c>
      <c r="F91" s="72" t="s">
        <v>1063</v>
      </c>
    </row>
    <row r="92" spans="1:14">
      <c r="B92" s="72">
        <v>203</v>
      </c>
      <c r="C92" s="72">
        <v>17.75</v>
      </c>
      <c r="D92" s="72">
        <v>19.77</v>
      </c>
      <c r="E92" s="72">
        <f>3*1.3</f>
        <v>3.9000000000000004</v>
      </c>
      <c r="F92" s="72">
        <f>D92-E92</f>
        <v>15.87</v>
      </c>
    </row>
    <row r="93" spans="1:14">
      <c r="B93" s="72">
        <v>301</v>
      </c>
      <c r="C93" s="72">
        <v>16.829999999999998</v>
      </c>
      <c r="D93" s="72">
        <v>18.37</v>
      </c>
      <c r="E93" s="72">
        <f>3*1.3</f>
        <v>3.9000000000000004</v>
      </c>
      <c r="F93" s="72">
        <f t="shared" ref="F93:F98" si="22">D93-E93</f>
        <v>14.47</v>
      </c>
    </row>
    <row r="94" spans="1:14">
      <c r="B94" s="72">
        <v>302</v>
      </c>
      <c r="C94" s="72">
        <v>27.48</v>
      </c>
      <c r="D94" s="72">
        <v>23.01</v>
      </c>
      <c r="E94" s="72">
        <f t="shared" ref="E94:E95" si="23">3*1.3</f>
        <v>3.9000000000000004</v>
      </c>
      <c r="F94" s="72">
        <f t="shared" si="22"/>
        <v>19.11</v>
      </c>
    </row>
    <row r="95" spans="1:14">
      <c r="B95" s="72">
        <v>303</v>
      </c>
      <c r="C95" s="72">
        <v>19.21</v>
      </c>
      <c r="D95" s="72">
        <v>19.23</v>
      </c>
      <c r="E95" s="72">
        <f t="shared" si="23"/>
        <v>3.9000000000000004</v>
      </c>
      <c r="F95" s="72">
        <f t="shared" si="22"/>
        <v>15.33</v>
      </c>
    </row>
    <row r="96" spans="1:14">
      <c r="B96" s="72">
        <v>304</v>
      </c>
      <c r="C96" s="72">
        <v>23.47</v>
      </c>
      <c r="D96" s="72">
        <v>20.78</v>
      </c>
      <c r="E96" s="72">
        <f>2*1.3</f>
        <v>2.6</v>
      </c>
      <c r="F96" s="72">
        <f t="shared" si="22"/>
        <v>18.18</v>
      </c>
    </row>
    <row r="97" spans="2:6">
      <c r="B97" s="72">
        <v>305</v>
      </c>
      <c r="C97" s="72">
        <v>13.01</v>
      </c>
      <c r="D97" s="72">
        <v>14.87</v>
      </c>
      <c r="E97" s="72">
        <v>1.3</v>
      </c>
      <c r="F97" s="72">
        <f t="shared" si="22"/>
        <v>13.569999999999999</v>
      </c>
    </row>
    <row r="98" spans="2:6">
      <c r="B98" s="72">
        <v>306</v>
      </c>
      <c r="C98" s="72">
        <v>11.92</v>
      </c>
      <c r="D98" s="72">
        <v>14.56</v>
      </c>
      <c r="E98" s="72">
        <v>0.9</v>
      </c>
      <c r="F98" s="72">
        <f t="shared" si="22"/>
        <v>13.66</v>
      </c>
    </row>
    <row r="99" spans="2:6">
      <c r="C99" s="159">
        <f>SUM(C92:C98)</f>
        <v>129.67000000000002</v>
      </c>
      <c r="D99" s="159"/>
      <c r="E99" s="159"/>
      <c r="F99" s="159">
        <f>SUM(F92:F98)</f>
        <v>110.19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6</vt:i4>
      </vt:variant>
      <vt:variant>
        <vt:lpstr>Imenovani rasponi</vt:lpstr>
      </vt:variant>
      <vt:variant>
        <vt:i4>8</vt:i4>
      </vt:variant>
    </vt:vector>
  </HeadingPairs>
  <TitlesOfParts>
    <vt:vector size="14" baseType="lpstr">
      <vt:lpstr>01 NASLOVNICA</vt:lpstr>
      <vt:lpstr>02 OPĆI TEHNIČKI UVJETI</vt:lpstr>
      <vt:lpstr>03 TEHNIČKI UVJETI PO RADOVIMA</vt:lpstr>
      <vt:lpstr>04 TROŠKOVNIK</vt:lpstr>
      <vt:lpstr>_RADOVI_SPECIFIKACIJA</vt:lpstr>
      <vt:lpstr>_Dokaznica</vt:lpstr>
      <vt:lpstr>'01 NASLOVNICA'!Ispis_naslova</vt:lpstr>
      <vt:lpstr>'02 OPĆI TEHNIČKI UVJETI'!Ispis_naslova</vt:lpstr>
      <vt:lpstr>'03 TEHNIČKI UVJETI PO RADOVIMA'!Ispis_naslova</vt:lpstr>
      <vt:lpstr>'04 TROŠKOVNIK'!Ispis_naslova</vt:lpstr>
      <vt:lpstr>'01 NASLOVNICA'!Podrucje_ispisa</vt:lpstr>
      <vt:lpstr>'02 OPĆI TEHNIČKI UVJETI'!Podrucje_ispisa</vt:lpstr>
      <vt:lpstr>'03 TEHNIČKI UVJETI PO RADOVIMA'!Podrucje_ispisa</vt:lpstr>
      <vt:lpstr>'04 TROŠKOVNIK'!Podrucje_ispisa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Boris Cimaš</dc:creator>
  <cp:lastModifiedBy>Marina Vukić</cp:lastModifiedBy>
  <cp:lastPrinted>2023-08-30T13:24:50Z</cp:lastPrinted>
  <dcterms:created xsi:type="dcterms:W3CDTF">2013-03-10T18:10:54Z</dcterms:created>
  <dcterms:modified xsi:type="dcterms:W3CDTF">2023-09-26T06:31:26Z</dcterms:modified>
</cp:coreProperties>
</file>