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9040" windowHeight="1572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45621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J20" i="3" l="1"/>
  <c r="D15" i="5"/>
  <c r="H43" i="3"/>
  <c r="K78" i="3"/>
  <c r="P24" i="3"/>
  <c r="H13" i="1" l="1"/>
  <c r="L65" i="15"/>
  <c r="K65" i="15"/>
  <c r="I66" i="15"/>
  <c r="I65" i="15"/>
  <c r="D86" i="15"/>
  <c r="O8" i="3" l="1"/>
  <c r="G12" i="1" l="1"/>
  <c r="H12" i="1"/>
  <c r="I12" i="1"/>
  <c r="J12" i="1"/>
  <c r="G15" i="1"/>
  <c r="H15" i="1"/>
  <c r="I15" i="1"/>
  <c r="J15" i="1"/>
  <c r="H16" i="1" l="1"/>
  <c r="H27" i="1" s="1"/>
  <c r="J16" i="1"/>
  <c r="K12" i="1"/>
  <c r="L12" i="1"/>
  <c r="I16" i="1"/>
  <c r="I27" i="1" s="1"/>
  <c r="G16" i="1"/>
  <c r="L15" i="1"/>
  <c r="K15" i="1"/>
  <c r="L26" i="1"/>
  <c r="K26" i="1"/>
  <c r="H26" i="1"/>
  <c r="I26" i="1"/>
  <c r="J26" i="1"/>
  <c r="G26" i="1"/>
  <c r="L23" i="1"/>
  <c r="K23" i="1"/>
  <c r="H23" i="1"/>
  <c r="I23" i="1"/>
  <c r="J23" i="1"/>
  <c r="G23" i="1"/>
  <c r="L16" i="1" l="1"/>
  <c r="J27" i="1"/>
  <c r="L27" i="1" s="1"/>
  <c r="K16" i="1"/>
  <c r="G27" i="1"/>
  <c r="K27" i="1" s="1"/>
  <c r="F79" i="15"/>
  <c r="E79" i="15"/>
  <c r="D79" i="15"/>
  <c r="C79" i="15"/>
  <c r="F78" i="15"/>
  <c r="E78" i="15"/>
  <c r="D78" i="15"/>
  <c r="C78" i="15"/>
  <c r="C77" i="15" s="1"/>
  <c r="F77" i="15"/>
  <c r="E77" i="15"/>
  <c r="D77" i="15"/>
  <c r="F76" i="15"/>
  <c r="F74" i="15"/>
  <c r="E74" i="15"/>
  <c r="D74" i="15"/>
  <c r="C74" i="15"/>
  <c r="F73" i="15"/>
  <c r="E73" i="15"/>
  <c r="D73" i="15"/>
  <c r="C73" i="15"/>
  <c r="F72" i="15"/>
  <c r="E72" i="15"/>
  <c r="D72" i="15"/>
  <c r="C72" i="15"/>
  <c r="F69" i="15"/>
  <c r="E69" i="15"/>
  <c r="D69" i="15"/>
  <c r="C69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3" i="15"/>
  <c r="E63" i="15"/>
  <c r="D63" i="15"/>
  <c r="C63" i="15"/>
  <c r="C62" i="15" s="1"/>
  <c r="C61" i="15" s="1"/>
  <c r="F62" i="15"/>
  <c r="E62" i="15"/>
  <c r="D62" i="15"/>
  <c r="F61" i="15"/>
  <c r="E61" i="15"/>
  <c r="D61" i="15"/>
  <c r="F59" i="15"/>
  <c r="E59" i="15"/>
  <c r="D59" i="15"/>
  <c r="C59" i="15"/>
  <c r="F58" i="15"/>
  <c r="E58" i="15"/>
  <c r="D58" i="15"/>
  <c r="C58" i="15"/>
  <c r="F56" i="15"/>
  <c r="E56" i="15"/>
  <c r="D56" i="15"/>
  <c r="C56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2" i="15"/>
  <c r="E42" i="15"/>
  <c r="D42" i="15"/>
  <c r="C42" i="15"/>
  <c r="F32" i="15"/>
  <c r="E32" i="15"/>
  <c r="D32" i="15"/>
  <c r="C32" i="15"/>
  <c r="F28" i="15"/>
  <c r="E28" i="15"/>
  <c r="D28" i="15"/>
  <c r="C28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G7" i="8"/>
  <c r="F7" i="8"/>
  <c r="E7" i="8"/>
  <c r="D7" i="8"/>
  <c r="D6" i="8" s="1"/>
  <c r="C7" i="8"/>
  <c r="H6" i="8"/>
  <c r="G6" i="8"/>
  <c r="F6" i="8"/>
  <c r="E6" i="8"/>
  <c r="C6" i="8"/>
  <c r="H17" i="5"/>
  <c r="G17" i="5"/>
  <c r="H16" i="5"/>
  <c r="G16" i="5"/>
  <c r="F16" i="5"/>
  <c r="E16" i="5"/>
  <c r="D16" i="5"/>
  <c r="C16" i="5"/>
  <c r="H15" i="5"/>
  <c r="G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H11" i="5"/>
  <c r="G11" i="5"/>
  <c r="F11" i="5"/>
  <c r="E11" i="5"/>
  <c r="D11" i="5"/>
  <c r="C11" i="5"/>
  <c r="H10" i="5"/>
  <c r="G10" i="5"/>
  <c r="H9" i="5"/>
  <c r="G9" i="5"/>
  <c r="F9" i="5"/>
  <c r="E9" i="5"/>
  <c r="D9" i="5"/>
  <c r="C9" i="5"/>
  <c r="H8" i="5"/>
  <c r="G8" i="5"/>
  <c r="H7" i="5"/>
  <c r="F7" i="5"/>
  <c r="E7" i="5"/>
  <c r="D7" i="5"/>
  <c r="D6" i="5" s="1"/>
  <c r="C7" i="5"/>
  <c r="C6" i="5" s="1"/>
  <c r="G6" i="5" s="1"/>
  <c r="H6" i="5"/>
  <c r="F6" i="5"/>
  <c r="E6" i="5"/>
  <c r="L74" i="3"/>
  <c r="K74" i="3"/>
  <c r="L73" i="3"/>
  <c r="K73" i="3"/>
  <c r="J73" i="3"/>
  <c r="I73" i="3"/>
  <c r="H73" i="3"/>
  <c r="G73" i="3"/>
  <c r="L72" i="3"/>
  <c r="K72" i="3"/>
  <c r="J72" i="3"/>
  <c r="I72" i="3"/>
  <c r="H72" i="3"/>
  <c r="G72" i="3"/>
  <c r="L71" i="3"/>
  <c r="K71" i="3"/>
  <c r="L70" i="3"/>
  <c r="K70" i="3"/>
  <c r="J70" i="3"/>
  <c r="I70" i="3"/>
  <c r="H70" i="3"/>
  <c r="G70" i="3"/>
  <c r="G67" i="3" s="1"/>
  <c r="L69" i="3"/>
  <c r="K69" i="3"/>
  <c r="L68" i="3"/>
  <c r="K68" i="3"/>
  <c r="J68" i="3"/>
  <c r="I68" i="3"/>
  <c r="H68" i="3"/>
  <c r="G68" i="3"/>
  <c r="L67" i="3"/>
  <c r="J67" i="3"/>
  <c r="I67" i="3"/>
  <c r="H67" i="3"/>
  <c r="L66" i="3"/>
  <c r="J66" i="3"/>
  <c r="I66" i="3"/>
  <c r="H66" i="3"/>
  <c r="L65" i="3"/>
  <c r="K65" i="3"/>
  <c r="L64" i="3"/>
  <c r="K64" i="3"/>
  <c r="J64" i="3"/>
  <c r="I64" i="3"/>
  <c r="H64" i="3"/>
  <c r="G64" i="3"/>
  <c r="G61" i="3" s="1"/>
  <c r="K61" i="3" s="1"/>
  <c r="L63" i="3"/>
  <c r="K63" i="3"/>
  <c r="L62" i="3"/>
  <c r="K62" i="3"/>
  <c r="J62" i="3"/>
  <c r="I62" i="3"/>
  <c r="H62" i="3"/>
  <c r="G62" i="3"/>
  <c r="L61" i="3"/>
  <c r="J61" i="3"/>
  <c r="I61" i="3"/>
  <c r="H61" i="3"/>
  <c r="L60" i="3"/>
  <c r="K60" i="3"/>
  <c r="L59" i="3"/>
  <c r="K59" i="3"/>
  <c r="L58" i="3"/>
  <c r="K58" i="3"/>
  <c r="L57" i="3"/>
  <c r="K57" i="3"/>
  <c r="L56" i="3"/>
  <c r="J56" i="3"/>
  <c r="I56" i="3"/>
  <c r="H56" i="3"/>
  <c r="G56" i="3"/>
  <c r="K56" i="3" s="1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J46" i="3"/>
  <c r="I46" i="3"/>
  <c r="H46" i="3"/>
  <c r="G46" i="3"/>
  <c r="K46" i="3" s="1"/>
  <c r="L45" i="3"/>
  <c r="K45" i="3"/>
  <c r="L44" i="3"/>
  <c r="K44" i="3"/>
  <c r="L43" i="3"/>
  <c r="K43" i="3"/>
  <c r="L42" i="3"/>
  <c r="J42" i="3"/>
  <c r="I42" i="3"/>
  <c r="H42" i="3"/>
  <c r="H36" i="3" s="1"/>
  <c r="H27" i="3" s="1"/>
  <c r="H26" i="3" s="1"/>
  <c r="G42" i="3"/>
  <c r="K42" i="3" s="1"/>
  <c r="L41" i="3"/>
  <c r="K41" i="3"/>
  <c r="L40" i="3"/>
  <c r="K40" i="3"/>
  <c r="L39" i="3"/>
  <c r="K39" i="3"/>
  <c r="L38" i="3"/>
  <c r="K38" i="3"/>
  <c r="L37" i="3"/>
  <c r="K37" i="3"/>
  <c r="J37" i="3"/>
  <c r="I37" i="3"/>
  <c r="H37" i="3"/>
  <c r="G37" i="3"/>
  <c r="L36" i="3"/>
  <c r="J36" i="3"/>
  <c r="I36" i="3"/>
  <c r="L35" i="3"/>
  <c r="K35" i="3"/>
  <c r="L34" i="3"/>
  <c r="K34" i="3"/>
  <c r="J34" i="3"/>
  <c r="I34" i="3"/>
  <c r="H34" i="3"/>
  <c r="G34" i="3"/>
  <c r="L33" i="3"/>
  <c r="K33" i="3"/>
  <c r="L32" i="3"/>
  <c r="J32" i="3"/>
  <c r="I32" i="3"/>
  <c r="H32" i="3"/>
  <c r="G32" i="3"/>
  <c r="K32" i="3" s="1"/>
  <c r="L31" i="3"/>
  <c r="K31" i="3"/>
  <c r="L30" i="3"/>
  <c r="K30" i="3"/>
  <c r="L29" i="3"/>
  <c r="J29" i="3"/>
  <c r="I29" i="3"/>
  <c r="H29" i="3"/>
  <c r="G29" i="3"/>
  <c r="L28" i="3"/>
  <c r="J28" i="3"/>
  <c r="I28" i="3"/>
  <c r="H28" i="3"/>
  <c r="L27" i="3"/>
  <c r="J27" i="3"/>
  <c r="I27" i="3"/>
  <c r="L26" i="3"/>
  <c r="J26" i="3"/>
  <c r="I26" i="3"/>
  <c r="L21" i="3"/>
  <c r="K21" i="3"/>
  <c r="L20" i="3"/>
  <c r="K20" i="3"/>
  <c r="J19" i="3"/>
  <c r="J18" i="3" s="1"/>
  <c r="I19" i="3"/>
  <c r="H19" i="3"/>
  <c r="G19" i="3"/>
  <c r="G18" i="3" s="1"/>
  <c r="I18" i="3"/>
  <c r="H18" i="3"/>
  <c r="L17" i="3"/>
  <c r="K17" i="3"/>
  <c r="L16" i="3"/>
  <c r="K16" i="3"/>
  <c r="J16" i="3"/>
  <c r="I16" i="3"/>
  <c r="H16" i="3"/>
  <c r="G16" i="3"/>
  <c r="L15" i="3"/>
  <c r="J15" i="3"/>
  <c r="I15" i="3"/>
  <c r="H15" i="3"/>
  <c r="G15" i="3"/>
  <c r="L14" i="3"/>
  <c r="K14" i="3"/>
  <c r="L13" i="3"/>
  <c r="K13" i="3"/>
  <c r="J13" i="3"/>
  <c r="I13" i="3"/>
  <c r="H13" i="3"/>
  <c r="G13" i="3"/>
  <c r="L12" i="3"/>
  <c r="K12" i="3"/>
  <c r="J12" i="3"/>
  <c r="I12" i="3"/>
  <c r="H12" i="3"/>
  <c r="G12" i="3"/>
  <c r="I11" i="3"/>
  <c r="I10" i="3"/>
  <c r="L18" i="3" l="1"/>
  <c r="J11" i="3"/>
  <c r="K19" i="3"/>
  <c r="L19" i="3"/>
  <c r="K18" i="3"/>
  <c r="O29" i="3"/>
  <c r="O30" i="3" s="1"/>
  <c r="O12" i="3"/>
  <c r="H11" i="3"/>
  <c r="H10" i="3" s="1"/>
  <c r="O24" i="3" s="1"/>
  <c r="K67" i="3"/>
  <c r="G66" i="3"/>
  <c r="K66" i="3" s="1"/>
  <c r="G36" i="3"/>
  <c r="K36" i="3" s="1"/>
  <c r="G28" i="3"/>
  <c r="K29" i="3"/>
  <c r="G11" i="3"/>
  <c r="K15" i="3"/>
  <c r="G7" i="5"/>
  <c r="L11" i="3" l="1"/>
  <c r="J10" i="3"/>
  <c r="L10" i="3" s="1"/>
  <c r="K11" i="3"/>
  <c r="G27" i="3"/>
  <c r="G26" i="3" s="1"/>
  <c r="K26" i="3" s="1"/>
  <c r="K28" i="3"/>
  <c r="G10" i="3"/>
  <c r="K10" i="3" s="1"/>
  <c r="K27" i="3" l="1"/>
</calcChain>
</file>

<file path=xl/sharedStrings.xml><?xml version="1.0" encoding="utf-8"?>
<sst xmlns="http://schemas.openxmlformats.org/spreadsheetml/2006/main" count="395" uniqueCount="190">
  <si>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</si>
  <si>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</si>
  <si>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</si>
  <si>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</si>
  <si>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</si>
  <si>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</si>
  <si>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</si>
  <si>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</si>
  <si>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</si>
  <si>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</si>
  <si>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</si>
  <si>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</si>
  <si>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</si>
  <si>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</si>
  <si>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</si>
  <si>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</si>
  <si>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</si>
  <si>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</si>
  <si>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</si>
  <si>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</si>
  <si>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</si>
  <si>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</si>
  <si>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</si>
  <si>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</si>
  <si>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</si>
  <si>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</si>
  <si>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</si>
  <si>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</si>
  <si>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</si>
  <si>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</si>
  <si>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</si>
  <si>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</si>
  <si>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</si>
  <si>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</si>
  <si>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</si>
  <si>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</si>
  <si>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</si>
  <si>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</si>
  <si>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</si>
  <si>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</si>
  <si>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</si>
  <si>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</si>
  <si>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</si>
  <si>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</si>
  <si>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</si>
  <si>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</si>
  <si>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</si>
  <si>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</si>
  <si>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</si>
  <si>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</si>
  <si>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</si>
  <si>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</si>
  <si>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</si>
  <si>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</si>
  <si>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</si>
  <si>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</si>
  <si>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</si>
  <si>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</si>
  <si>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</si>
  <si>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</si>
  <si>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</si>
  <si>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</si>
  <si>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</si>
  <si>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</si>
  <si>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</si>
  <si>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</si>
  <si>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</si>
  <si>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</si>
  <si>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</si>
  <si>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</si>
  <si>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</si>
  <si>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</si>
  <si>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</si>
  <si>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</si>
  <si>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</si>
  <si>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</si>
  <si>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</si>
  <si>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</si>
  <si>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</si>
  <si>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</si>
  <si>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</si>
  <si>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</si>
  <si>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</si>
  <si>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</si>
  <si>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</si>
  <si>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</si>
  <si>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</si>
  <si>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</si>
  <si>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</si>
  <si>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</si>
  <si>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</si>
  <si>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</si>
  <si>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</si>
  <si>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</si>
  <si>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</si>
  <si>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</si>
  <si>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</si>
  <si>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</si>
  <si>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</si>
  <si>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</si>
  <si>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</si>
  <si>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</si>
  <si>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</si>
  <si>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</si>
  <si>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</si>
  <si>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</si>
  <si>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</si>
  <si>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</si>
  <si>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</si>
  <si>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</si>
  <si>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</si>
  <si>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</si>
  <si>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</si>
  <si>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</si>
  <si>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</si>
  <si>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</si>
  <si>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</si>
  <si>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</si>
  <si>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</si>
  <si>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</si>
  <si>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</si>
  <si>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</si>
  <si>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</si>
  <si>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</si>
  <si>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</si>
  <si>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</si>
  <si>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</si>
  <si>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</si>
  <si>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</si>
  <si>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</si>
  <si>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</si>
  <si>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</si>
  <si>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</si>
  <si>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</si>
  <si>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</si>
  <si>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</si>
  <si>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</si>
  <si>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</si>
  <si>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</si>
  <si>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</si>
  <si>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</si>
  <si>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</si>
  <si>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</si>
  <si>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</si>
  <si>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</si>
  <si>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</si>
  <si>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</si>
  <si>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</si>
  <si>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</si>
  <si>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</si>
  <si>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</si>
  <si>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</si>
  <si>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</si>
  <si>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</si>
  <si>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</si>
  <si>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</si>
  <si>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</si>
  <si>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</si>
  <si>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</si>
  <si>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</si>
  <si>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</si>
  <si>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</si>
  <si>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</si>
  <si>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</si>
  <si>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</si>
  <si>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</si>
  <si>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</si>
  <si>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</si>
  <si>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</si>
  <si>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</si>
  <si>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</si>
  <si>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</si>
  <si>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</si>
  <si>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</si>
  <si>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</si>
  <si>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</si>
  <si>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</si>
  <si>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</si>
  <si>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055 - BJELOVAR TRGOVAČKI SUD</t>
  </si>
  <si>
    <t>70</t>
  </si>
  <si>
    <t>11</t>
  </si>
  <si>
    <t>43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</si>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</sst>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31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6" fillId="0" borderId="3" xfId="0" quotePrefix="1" applyFont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/>
    <xf numFmtId="4" fontId="6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0" fontId="3" fillId="0" borderId="14" xfId="0" applyFont="1" applyBorder="1"/>
    <xf numFmtId="4" fontId="18" fillId="0" borderId="0" xfId="3" applyNumberFormat="1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H15" sqref="H1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  <col min="14" max="14" width="10.140625" bestFit="1" customWidth="1"/>
  </cols>
  <sheetData>
    <row r="1" spans="2:14" ht="42" customHeight="1" x14ac:dyDescent="0.25">
      <c r="B1" s="113" t="s">
        <v>45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20"/>
    </row>
    <row r="2" spans="2:14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ht="15.75" customHeight="1" x14ac:dyDescent="0.25">
      <c r="B3" s="113" t="s">
        <v>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9"/>
    </row>
    <row r="4" spans="2:14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4" ht="18" customHeight="1" x14ac:dyDescent="0.25">
      <c r="B5" s="113" t="s">
        <v>24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8"/>
    </row>
    <row r="6" spans="2:14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4" ht="20.100000000000001" customHeight="1" x14ac:dyDescent="0.25">
      <c r="B7" s="103" t="s">
        <v>32</v>
      </c>
      <c r="C7" s="103"/>
      <c r="D7" s="103"/>
      <c r="E7" s="103"/>
      <c r="F7" s="103"/>
      <c r="G7" s="5"/>
      <c r="H7" s="6"/>
      <c r="I7" s="6"/>
      <c r="J7" s="6"/>
      <c r="K7" s="22"/>
      <c r="L7" s="22"/>
    </row>
    <row r="8" spans="2:14" ht="29.25" customHeight="1" x14ac:dyDescent="0.2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95" t="s">
        <v>22</v>
      </c>
      <c r="M8" s="96"/>
    </row>
    <row r="9" spans="2:14" ht="20.100000000000001" customHeight="1" x14ac:dyDescent="0.55000000000000004">
      <c r="B9" s="120">
        <v>1</v>
      </c>
      <c r="C9" s="120"/>
      <c r="D9" s="120"/>
      <c r="E9" s="120"/>
      <c r="F9" s="121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  <c r="M9" s="99"/>
      <c r="N9" s="97"/>
    </row>
    <row r="10" spans="2:14" ht="20.100000000000001" customHeight="1" x14ac:dyDescent="0.25">
      <c r="B10" s="104" t="s">
        <v>8</v>
      </c>
      <c r="C10" s="105"/>
      <c r="D10" s="105"/>
      <c r="E10" s="105"/>
      <c r="F10" s="118"/>
      <c r="G10" s="85">
        <v>517800.81</v>
      </c>
      <c r="H10" s="86">
        <v>664569.03</v>
      </c>
      <c r="I10" s="86">
        <v>640042</v>
      </c>
      <c r="J10" s="86">
        <v>638666.35</v>
      </c>
      <c r="K10" s="86"/>
      <c r="L10" s="86"/>
      <c r="M10" s="98"/>
      <c r="N10" s="98"/>
    </row>
    <row r="11" spans="2:14" ht="20.100000000000001" customHeight="1" x14ac:dyDescent="0.25">
      <c r="B11" s="119" t="s">
        <v>7</v>
      </c>
      <c r="C11" s="118"/>
      <c r="D11" s="118"/>
      <c r="E11" s="118"/>
      <c r="F11" s="118"/>
      <c r="G11" s="85">
        <v>0</v>
      </c>
      <c r="H11" s="86">
        <v>0</v>
      </c>
      <c r="I11" s="86">
        <v>0</v>
      </c>
      <c r="J11" s="86">
        <v>0</v>
      </c>
      <c r="K11" s="86"/>
      <c r="L11" s="86"/>
      <c r="M11" s="98"/>
      <c r="N11" s="97"/>
    </row>
    <row r="12" spans="2:14" ht="20.100000000000001" customHeight="1" x14ac:dyDescent="0.55000000000000004">
      <c r="B12" s="115" t="s">
        <v>0</v>
      </c>
      <c r="C12" s="116"/>
      <c r="D12" s="116"/>
      <c r="E12" s="116"/>
      <c r="F12" s="117"/>
      <c r="G12" s="87">
        <f>G10+G11</f>
        <v>517800.81</v>
      </c>
      <c r="H12" s="87">
        <f t="shared" ref="H12:J12" si="0">H10+H11</f>
        <v>664569.03</v>
      </c>
      <c r="I12" s="87">
        <f t="shared" si="0"/>
        <v>640042</v>
      </c>
      <c r="J12" s="87">
        <f t="shared" si="0"/>
        <v>638666.35</v>
      </c>
      <c r="K12" s="88">
        <f>J12/G12*100</f>
        <v>123.34209172055949</v>
      </c>
      <c r="L12" s="88">
        <f>J12/I12*100</f>
        <v>99.785068792360505</v>
      </c>
      <c r="M12" s="97"/>
      <c r="N12" s="97"/>
    </row>
    <row r="13" spans="2:14" ht="20.100000000000001" customHeight="1" x14ac:dyDescent="0.25">
      <c r="B13" s="124" t="s">
        <v>9</v>
      </c>
      <c r="C13" s="105"/>
      <c r="D13" s="105"/>
      <c r="E13" s="105"/>
      <c r="F13" s="105"/>
      <c r="G13" s="89">
        <v>514356.58</v>
      </c>
      <c r="H13" s="86">
        <f>594343+378.8</f>
        <v>594721.80000000005</v>
      </c>
      <c r="I13" s="86">
        <v>574245</v>
      </c>
      <c r="J13" s="86">
        <v>573330.73</v>
      </c>
      <c r="K13" s="86"/>
      <c r="L13" s="86"/>
      <c r="M13" s="98"/>
      <c r="N13" s="97"/>
    </row>
    <row r="14" spans="2:14" ht="20.100000000000001" customHeight="1" x14ac:dyDescent="0.55000000000000004">
      <c r="B14" s="119" t="s">
        <v>10</v>
      </c>
      <c r="C14" s="118"/>
      <c r="D14" s="118"/>
      <c r="E14" s="118"/>
      <c r="F14" s="118"/>
      <c r="G14" s="85">
        <v>3444.23</v>
      </c>
      <c r="H14" s="86">
        <v>64742</v>
      </c>
      <c r="I14" s="86">
        <v>65253</v>
      </c>
      <c r="J14" s="86">
        <v>64956.82</v>
      </c>
      <c r="K14" s="86"/>
      <c r="L14" s="86"/>
      <c r="M14" s="99"/>
      <c r="N14" s="99"/>
    </row>
    <row r="15" spans="2:14" ht="20.100000000000001" customHeight="1" x14ac:dyDescent="0.55000000000000004">
      <c r="B15" s="14" t="s">
        <v>1</v>
      </c>
      <c r="C15" s="15"/>
      <c r="D15" s="15"/>
      <c r="E15" s="15"/>
      <c r="F15" s="15"/>
      <c r="G15" s="87">
        <f>G13+G14</f>
        <v>517800.81</v>
      </c>
      <c r="H15" s="87">
        <f t="shared" ref="H15:J15" si="1">H13+H14</f>
        <v>659463.80000000005</v>
      </c>
      <c r="I15" s="87">
        <f t="shared" si="1"/>
        <v>639498</v>
      </c>
      <c r="J15" s="87">
        <f t="shared" si="1"/>
        <v>638287.54999999993</v>
      </c>
      <c r="K15" s="88">
        <f>J15/G15*100</f>
        <v>123.26893617644204</v>
      </c>
      <c r="L15" s="88">
        <f>J15/I15*100</f>
        <v>99.81071871999599</v>
      </c>
    </row>
    <row r="16" spans="2:14" ht="20.100000000000001" customHeight="1" x14ac:dyDescent="0.25">
      <c r="B16" s="123" t="s">
        <v>2</v>
      </c>
      <c r="C16" s="116"/>
      <c r="D16" s="116"/>
      <c r="E16" s="116"/>
      <c r="F16" s="116"/>
      <c r="G16" s="90">
        <f>G12-G15</f>
        <v>0</v>
      </c>
      <c r="H16" s="90">
        <f t="shared" ref="H16:J16" si="2">H12-H15</f>
        <v>5105.2299999999814</v>
      </c>
      <c r="I16" s="90">
        <f t="shared" si="2"/>
        <v>544</v>
      </c>
      <c r="J16" s="90">
        <f t="shared" si="2"/>
        <v>378.80000000004657</v>
      </c>
      <c r="K16" s="88" t="e">
        <f>J16/G16*100</f>
        <v>#DIV/0!</v>
      </c>
      <c r="L16" s="88">
        <f>J16/I16*100</f>
        <v>69.632352941185033</v>
      </c>
    </row>
    <row r="17" spans="1:49" ht="20.100000000000001" customHeight="1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00"/>
      <c r="M17" s="1"/>
    </row>
    <row r="18" spans="1:49" ht="20.100000000000001" customHeight="1" x14ac:dyDescent="0.25">
      <c r="B18" s="103" t="s">
        <v>29</v>
      </c>
      <c r="C18" s="103"/>
      <c r="D18" s="103"/>
      <c r="E18" s="103"/>
      <c r="F18" s="103"/>
      <c r="G18" s="7"/>
      <c r="H18" s="7"/>
      <c r="I18" s="7"/>
      <c r="J18" s="7"/>
      <c r="K18" s="1"/>
      <c r="L18" s="100"/>
      <c r="M18" s="1"/>
    </row>
    <row r="19" spans="1:49" ht="32.25" customHeight="1" x14ac:dyDescent="0.2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20.100000000000001" customHeight="1" x14ac:dyDescent="0.55000000000000004">
      <c r="B20" s="107">
        <v>1</v>
      </c>
      <c r="C20" s="108"/>
      <c r="D20" s="108"/>
      <c r="E20" s="108"/>
      <c r="F20" s="108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20.100000000000001" customHeight="1" x14ac:dyDescent="0.25">
      <c r="B21" s="104" t="s">
        <v>11</v>
      </c>
      <c r="C21" s="109"/>
      <c r="D21" s="109"/>
      <c r="E21" s="109"/>
      <c r="F21" s="109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20.100000000000001" customHeight="1" x14ac:dyDescent="0.55000000000000004">
      <c r="B22" s="104" t="s">
        <v>12</v>
      </c>
      <c r="C22" s="105"/>
      <c r="D22" s="105"/>
      <c r="E22" s="105"/>
      <c r="F22" s="105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0.100000000000001" customHeight="1" x14ac:dyDescent="0.55000000000000004">
      <c r="B23" s="110" t="s">
        <v>23</v>
      </c>
      <c r="C23" s="111"/>
      <c r="D23" s="111"/>
      <c r="E23" s="111"/>
      <c r="F23" s="112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20.100000000000001" customHeight="1" x14ac:dyDescent="0.55000000000000004">
      <c r="A24"/>
      <c r="B24" s="104" t="s">
        <v>5</v>
      </c>
      <c r="C24" s="105"/>
      <c r="D24" s="105"/>
      <c r="E24" s="105"/>
      <c r="F24" s="105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20.100000000000001" customHeight="1" x14ac:dyDescent="0.25">
      <c r="A25"/>
      <c r="B25" s="104" t="s">
        <v>28</v>
      </c>
      <c r="C25" s="105"/>
      <c r="D25" s="105"/>
      <c r="E25" s="105"/>
      <c r="F25" s="105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0.100000000000001" customHeight="1" x14ac:dyDescent="0.55000000000000004">
      <c r="A26" s="35"/>
      <c r="B26" s="110" t="s">
        <v>30</v>
      </c>
      <c r="C26" s="111"/>
      <c r="D26" s="111"/>
      <c r="E26" s="111"/>
      <c r="F26" s="112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20.100000000000001" customHeight="1" x14ac:dyDescent="0.25">
      <c r="B27" s="122" t="s">
        <v>31</v>
      </c>
      <c r="C27" s="122"/>
      <c r="D27" s="122"/>
      <c r="E27" s="122"/>
      <c r="F27" s="122"/>
      <c r="G27" s="94">
        <f>G16+G26</f>
        <v>0</v>
      </c>
      <c r="H27" s="94">
        <f t="shared" ref="H27:J27" si="5">H16+H26</f>
        <v>5105.2299999999814</v>
      </c>
      <c r="I27" s="94">
        <f t="shared" si="5"/>
        <v>544</v>
      </c>
      <c r="J27" s="94">
        <f t="shared" si="5"/>
        <v>378.80000000004657</v>
      </c>
      <c r="K27" s="93" t="e">
        <f>J27/G27*100</f>
        <v>#DIV/0!</v>
      </c>
      <c r="L27" s="93">
        <f>J27/I27*100</f>
        <v>69.632352941185033</v>
      </c>
    </row>
    <row r="28" spans="1:49" ht="20.100000000000001" customHeight="1" x14ac:dyDescent="0.25"/>
    <row r="29" spans="1:49" ht="14.45" x14ac:dyDescent="0.5500000000000000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2" t="s">
        <v>39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49" ht="15" customHeight="1" x14ac:dyDescent="0.25">
      <c r="B31" s="102" t="s">
        <v>40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49" ht="15" customHeight="1" x14ac:dyDescent="0.25">
      <c r="B32" s="102" t="s">
        <v>27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 ht="36.75" customHeight="1" x14ac:dyDescent="0.2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 ht="15" customHeight="1" x14ac:dyDescent="0.25">
      <c r="B34" s="114" t="s">
        <v>41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2:12" x14ac:dyDescent="0.25"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P78"/>
  <sheetViews>
    <sheetView topLeftCell="A7" zoomScale="90" zoomScaleNormal="90" workbookViewId="0">
      <selection activeCell="J21" sqref="J2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5" max="15" width="11" bestFit="1" customWidth="1"/>
  </cols>
  <sheetData>
    <row r="1" spans="2:15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5" ht="15.75" customHeight="1" x14ac:dyDescent="0.25">
      <c r="B2" s="113" t="s">
        <v>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5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5" ht="15.75" customHeight="1" x14ac:dyDescent="0.25">
      <c r="B4" s="113" t="s">
        <v>26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5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5" ht="15.75" customHeight="1" x14ac:dyDescent="0.25">
      <c r="B6" s="113" t="s">
        <v>15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2:15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5" ht="45" customHeight="1" x14ac:dyDescent="0.25">
      <c r="B8" s="125" t="s">
        <v>3</v>
      </c>
      <c r="C8" s="126"/>
      <c r="D8" s="126"/>
      <c r="E8" s="126"/>
      <c r="F8" s="127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  <c r="O8" s="96">
        <f>639498+544</f>
        <v>640042</v>
      </c>
    </row>
    <row r="9" spans="2:15" x14ac:dyDescent="0.25">
      <c r="B9" s="128">
        <v>1</v>
      </c>
      <c r="C9" s="129"/>
      <c r="D9" s="129"/>
      <c r="E9" s="129"/>
      <c r="F9" s="130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5" x14ac:dyDescent="0.25">
      <c r="B10" s="65"/>
      <c r="C10" s="66"/>
      <c r="D10" s="67"/>
      <c r="E10" s="68"/>
      <c r="F10" s="60" t="s">
        <v>42</v>
      </c>
      <c r="G10" s="65">
        <f>G11</f>
        <v>517800.81</v>
      </c>
      <c r="H10" s="65">
        <f>H11</f>
        <v>664569.03</v>
      </c>
      <c r="I10" s="65">
        <f>I11</f>
        <v>640042</v>
      </c>
      <c r="J10" s="65">
        <f>J11</f>
        <v>638666.35</v>
      </c>
      <c r="K10" s="69">
        <f t="shared" ref="K10:K21" si="0">(J10*100)/G10</f>
        <v>123.34209172055949</v>
      </c>
      <c r="L10" s="69">
        <f t="shared" ref="L10:L21" si="1">(J10*100)/I10</f>
        <v>99.785068792360505</v>
      </c>
    </row>
    <row r="11" spans="2:15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517800.81</v>
      </c>
      <c r="H11" s="65">
        <f>H12+H15+H18</f>
        <v>664569.03</v>
      </c>
      <c r="I11" s="65">
        <f>I12+I15+I18</f>
        <v>640042</v>
      </c>
      <c r="J11" s="65">
        <f>J12+J15+J18</f>
        <v>638666.35</v>
      </c>
      <c r="K11" s="65">
        <f t="shared" si="0"/>
        <v>123.34209172055949</v>
      </c>
      <c r="L11" s="65">
        <f t="shared" si="1"/>
        <v>99.785068792360505</v>
      </c>
    </row>
    <row r="12" spans="2:15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5105.2299999999996</v>
      </c>
      <c r="I12" s="65">
        <f t="shared" si="2"/>
        <v>0</v>
      </c>
      <c r="J12" s="65">
        <f t="shared" si="2"/>
        <v>0</v>
      </c>
      <c r="K12" s="65" t="e">
        <f t="shared" si="0"/>
        <v>#DIV/0!</v>
      </c>
      <c r="L12" s="65" t="e">
        <f t="shared" si="1"/>
        <v>#DIV/0!</v>
      </c>
      <c r="O12" s="96">
        <f>+H10-H26</f>
        <v>5484.0300000000279</v>
      </c>
    </row>
    <row r="13" spans="2:15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5105.2299999999996</v>
      </c>
      <c r="I13" s="65">
        <f t="shared" si="2"/>
        <v>0</v>
      </c>
      <c r="J13" s="65">
        <f t="shared" si="2"/>
        <v>0</v>
      </c>
      <c r="K13" s="65" t="e">
        <f t="shared" si="0"/>
        <v>#DIV/0!</v>
      </c>
      <c r="L13" s="65" t="e">
        <f t="shared" si="1"/>
        <v>#DIV/0!</v>
      </c>
    </row>
    <row r="14" spans="2:15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5105.2299999999996</v>
      </c>
      <c r="I14" s="66">
        <v>0</v>
      </c>
      <c r="J14" s="66">
        <v>0</v>
      </c>
      <c r="K14" s="66" t="e">
        <f t="shared" si="0"/>
        <v>#DIV/0!</v>
      </c>
      <c r="L14" s="66" t="e">
        <f t="shared" si="1"/>
        <v>#DIV/0!</v>
      </c>
    </row>
    <row r="15" spans="2:15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451.9</v>
      </c>
      <c r="H15" s="65">
        <f t="shared" si="3"/>
        <v>544</v>
      </c>
      <c r="I15" s="65">
        <f t="shared" si="3"/>
        <v>544</v>
      </c>
      <c r="J15" s="65">
        <f t="shared" si="3"/>
        <v>378.8</v>
      </c>
      <c r="K15" s="65">
        <f t="shared" si="0"/>
        <v>83.823854835140523</v>
      </c>
      <c r="L15" s="65">
        <f t="shared" si="1"/>
        <v>69.632352941176464</v>
      </c>
    </row>
    <row r="16" spans="2:15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451.9</v>
      </c>
      <c r="H16" s="65">
        <f t="shared" si="3"/>
        <v>544</v>
      </c>
      <c r="I16" s="65">
        <f t="shared" si="3"/>
        <v>544</v>
      </c>
      <c r="J16" s="65">
        <f t="shared" si="3"/>
        <v>378.8</v>
      </c>
      <c r="K16" s="65">
        <f t="shared" si="0"/>
        <v>83.823854835140523</v>
      </c>
      <c r="L16" s="65">
        <f t="shared" si="1"/>
        <v>69.632352941176464</v>
      </c>
    </row>
    <row r="17" spans="2:16" x14ac:dyDescent="0.25">
      <c r="B17" s="66"/>
      <c r="C17" s="66"/>
      <c r="D17" s="66"/>
      <c r="E17" s="66" t="s">
        <v>67</v>
      </c>
      <c r="F17" s="66" t="s">
        <v>68</v>
      </c>
      <c r="G17" s="66">
        <v>451.9</v>
      </c>
      <c r="H17" s="66">
        <v>544</v>
      </c>
      <c r="I17" s="66">
        <v>544</v>
      </c>
      <c r="J17" s="66">
        <v>378.8</v>
      </c>
      <c r="K17" s="66">
        <f t="shared" si="0"/>
        <v>83.823854835140523</v>
      </c>
      <c r="L17" s="66">
        <f t="shared" si="1"/>
        <v>69.632352941176464</v>
      </c>
    </row>
    <row r="18" spans="2:16" x14ac:dyDescent="0.25">
      <c r="B18" s="65"/>
      <c r="C18" s="65" t="s">
        <v>69</v>
      </c>
      <c r="D18" s="65"/>
      <c r="E18" s="65"/>
      <c r="F18" s="65" t="s">
        <v>70</v>
      </c>
      <c r="G18" s="65">
        <f>G19</f>
        <v>517348.91</v>
      </c>
      <c r="H18" s="65">
        <f>H19</f>
        <v>658919.80000000005</v>
      </c>
      <c r="I18" s="65">
        <f>I19</f>
        <v>639498</v>
      </c>
      <c r="J18" s="65">
        <f>J19</f>
        <v>638287.54999999993</v>
      </c>
      <c r="K18" s="65">
        <f t="shared" si="0"/>
        <v>123.37661057409012</v>
      </c>
      <c r="L18" s="65">
        <f t="shared" si="1"/>
        <v>99.81071871999599</v>
      </c>
    </row>
    <row r="19" spans="2:16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517348.91</v>
      </c>
      <c r="H19" s="65">
        <f>H20+H21</f>
        <v>658919.80000000005</v>
      </c>
      <c r="I19" s="65">
        <f>I20+I21</f>
        <v>639498</v>
      </c>
      <c r="J19" s="65">
        <f>J20+J21</f>
        <v>638287.54999999993</v>
      </c>
      <c r="K19" s="65">
        <f t="shared" si="0"/>
        <v>123.37661057409012</v>
      </c>
      <c r="L19" s="65">
        <f t="shared" si="1"/>
        <v>99.81071871999599</v>
      </c>
    </row>
    <row r="20" spans="2:16" x14ac:dyDescent="0.25">
      <c r="B20" s="66"/>
      <c r="C20" s="66"/>
      <c r="D20" s="66"/>
      <c r="E20" s="66" t="s">
        <v>73</v>
      </c>
      <c r="F20" s="66" t="s">
        <v>74</v>
      </c>
      <c r="G20" s="66">
        <v>513904.68</v>
      </c>
      <c r="H20" s="66">
        <v>594177.80000000005</v>
      </c>
      <c r="I20" s="66">
        <v>574245</v>
      </c>
      <c r="J20" s="66">
        <f>573330.73</f>
        <v>573330.73</v>
      </c>
      <c r="K20" s="66">
        <f t="shared" si="0"/>
        <v>111.56363277329952</v>
      </c>
      <c r="L20" s="66">
        <f t="shared" si="1"/>
        <v>99.840787468763338</v>
      </c>
    </row>
    <row r="21" spans="2:16" x14ac:dyDescent="0.25">
      <c r="B21" s="66"/>
      <c r="C21" s="66"/>
      <c r="D21" s="66"/>
      <c r="E21" s="66" t="s">
        <v>75</v>
      </c>
      <c r="F21" s="66" t="s">
        <v>76</v>
      </c>
      <c r="G21" s="66">
        <v>3444.23</v>
      </c>
      <c r="H21" s="66">
        <v>64742</v>
      </c>
      <c r="I21" s="66">
        <v>65253</v>
      </c>
      <c r="J21" s="66">
        <v>64956.82</v>
      </c>
      <c r="K21" s="66">
        <f t="shared" si="0"/>
        <v>1885.9605775456344</v>
      </c>
      <c r="L21" s="66">
        <f t="shared" si="1"/>
        <v>99.546105159916024</v>
      </c>
    </row>
    <row r="22" spans="2:16" x14ac:dyDescent="0.25">
      <c r="F22" s="35"/>
    </row>
    <row r="23" spans="2:16" x14ac:dyDescent="0.25">
      <c r="F23" s="35"/>
    </row>
    <row r="24" spans="2:16" ht="36.75" customHeight="1" x14ac:dyDescent="0.25">
      <c r="B24" s="125" t="s">
        <v>3</v>
      </c>
      <c r="C24" s="126"/>
      <c r="D24" s="126"/>
      <c r="E24" s="126"/>
      <c r="F24" s="127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  <c r="O24" s="96">
        <f>+H10-SAŽETAK!H10</f>
        <v>0</v>
      </c>
      <c r="P24" s="96">
        <f>+H17-378.8</f>
        <v>165.2</v>
      </c>
    </row>
    <row r="25" spans="2:16" x14ac:dyDescent="0.25">
      <c r="B25" s="128">
        <v>1</v>
      </c>
      <c r="C25" s="129"/>
      <c r="D25" s="129"/>
      <c r="E25" s="129"/>
      <c r="F25" s="130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6" x14ac:dyDescent="0.25">
      <c r="B26" s="65"/>
      <c r="C26" s="66"/>
      <c r="D26" s="67"/>
      <c r="E26" s="68"/>
      <c r="F26" s="8" t="s">
        <v>21</v>
      </c>
      <c r="G26" s="65">
        <f>G27+G66</f>
        <v>517800.81</v>
      </c>
      <c r="H26" s="65">
        <f>H27+H66</f>
        <v>659085</v>
      </c>
      <c r="I26" s="65">
        <f>I27+I66</f>
        <v>640042</v>
      </c>
      <c r="J26" s="65">
        <f>J27+J66</f>
        <v>638666.35000000009</v>
      </c>
      <c r="K26" s="70">
        <f t="shared" ref="K26:K57" si="4">(J26*100)/G26</f>
        <v>123.34209172055951</v>
      </c>
      <c r="L26" s="70">
        <f t="shared" ref="L26:L57" si="5">(J26*100)/I26</f>
        <v>99.785068792360505</v>
      </c>
    </row>
    <row r="27" spans="2:16" x14ac:dyDescent="0.25">
      <c r="B27" s="65" t="s">
        <v>77</v>
      </c>
      <c r="C27" s="65"/>
      <c r="D27" s="65"/>
      <c r="E27" s="65"/>
      <c r="F27" s="65" t="s">
        <v>78</v>
      </c>
      <c r="G27" s="65">
        <f>G28+G36+G61</f>
        <v>514356.58</v>
      </c>
      <c r="H27" s="65">
        <f>H28+H36+H61</f>
        <v>594343</v>
      </c>
      <c r="I27" s="65">
        <f>I28+I36+I61</f>
        <v>574789</v>
      </c>
      <c r="J27" s="65">
        <f>J28+J36+J61</f>
        <v>573709.53000000014</v>
      </c>
      <c r="K27" s="65">
        <f t="shared" si="4"/>
        <v>111.53926134278289</v>
      </c>
      <c r="L27" s="65">
        <f t="shared" si="5"/>
        <v>99.812197171483803</v>
      </c>
    </row>
    <row r="28" spans="2:16" x14ac:dyDescent="0.25">
      <c r="B28" s="65"/>
      <c r="C28" s="65" t="s">
        <v>79</v>
      </c>
      <c r="D28" s="65"/>
      <c r="E28" s="65"/>
      <c r="F28" s="65" t="s">
        <v>80</v>
      </c>
      <c r="G28" s="65">
        <f>G29+G32+G34</f>
        <v>464160.98</v>
      </c>
      <c r="H28" s="65">
        <f>H29+H32+H34</f>
        <v>527208</v>
      </c>
      <c r="I28" s="65">
        <f>I29+I32+I34</f>
        <v>525559</v>
      </c>
      <c r="J28" s="65">
        <f>J29+J32+J34</f>
        <v>525225.43000000005</v>
      </c>
      <c r="K28" s="65">
        <f t="shared" si="4"/>
        <v>113.15587751473639</v>
      </c>
      <c r="L28" s="65">
        <f t="shared" si="5"/>
        <v>99.936530437115522</v>
      </c>
    </row>
    <row r="29" spans="2:16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389666.23</v>
      </c>
      <c r="H29" s="65">
        <f>H30+H31</f>
        <v>441799</v>
      </c>
      <c r="I29" s="65">
        <f>I30+I31</f>
        <v>441299</v>
      </c>
      <c r="J29" s="65">
        <f>J30+J31</f>
        <v>440971.71</v>
      </c>
      <c r="K29" s="65">
        <f t="shared" si="4"/>
        <v>113.16651945948716</v>
      </c>
      <c r="L29" s="65">
        <f t="shared" si="5"/>
        <v>99.925834864796883</v>
      </c>
      <c r="O29" s="96">
        <f>+H10-H26</f>
        <v>5484.0300000000279</v>
      </c>
    </row>
    <row r="30" spans="2:16" x14ac:dyDescent="0.25">
      <c r="B30" s="66"/>
      <c r="C30" s="66"/>
      <c r="D30" s="66"/>
      <c r="E30" s="66" t="s">
        <v>83</v>
      </c>
      <c r="F30" s="66" t="s">
        <v>84</v>
      </c>
      <c r="G30" s="66">
        <v>389666.23</v>
      </c>
      <c r="H30" s="66">
        <v>441599</v>
      </c>
      <c r="I30" s="66">
        <v>441099</v>
      </c>
      <c r="J30" s="66">
        <v>440798.02</v>
      </c>
      <c r="K30" s="66">
        <f t="shared" si="4"/>
        <v>113.12194541466937</v>
      </c>
      <c r="L30" s="66">
        <f t="shared" si="5"/>
        <v>99.931765884756032</v>
      </c>
      <c r="O30" s="96">
        <f>+O29+P24</f>
        <v>5649.2300000000278</v>
      </c>
    </row>
    <row r="31" spans="2:16" x14ac:dyDescent="0.25">
      <c r="B31" s="66"/>
      <c r="C31" s="66"/>
      <c r="D31" s="66"/>
      <c r="E31" s="66" t="s">
        <v>85</v>
      </c>
      <c r="F31" s="66" t="s">
        <v>86</v>
      </c>
      <c r="G31" s="66">
        <v>0</v>
      </c>
      <c r="H31" s="66">
        <v>200</v>
      </c>
      <c r="I31" s="66">
        <v>200</v>
      </c>
      <c r="J31" s="66">
        <v>173.69</v>
      </c>
      <c r="K31" s="66" t="e">
        <f t="shared" si="4"/>
        <v>#DIV/0!</v>
      </c>
      <c r="L31" s="66">
        <f t="shared" si="5"/>
        <v>86.844999999999999</v>
      </c>
    </row>
    <row r="32" spans="2:16" x14ac:dyDescent="0.25">
      <c r="B32" s="65"/>
      <c r="C32" s="65"/>
      <c r="D32" s="65" t="s">
        <v>87</v>
      </c>
      <c r="E32" s="65"/>
      <c r="F32" s="65" t="s">
        <v>88</v>
      </c>
      <c r="G32" s="65">
        <f>G33</f>
        <v>13433.84</v>
      </c>
      <c r="H32" s="65">
        <f>H33</f>
        <v>16100</v>
      </c>
      <c r="I32" s="65">
        <f>I33</f>
        <v>16601</v>
      </c>
      <c r="J32" s="65">
        <f>J33</f>
        <v>16600.330000000002</v>
      </c>
      <c r="K32" s="65">
        <f t="shared" si="4"/>
        <v>123.57099682592619</v>
      </c>
      <c r="L32" s="65">
        <f t="shared" si="5"/>
        <v>99.995964098548285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13433.84</v>
      </c>
      <c r="H33" s="66">
        <v>16100</v>
      </c>
      <c r="I33" s="66">
        <v>16601</v>
      </c>
      <c r="J33" s="66">
        <v>16600.330000000002</v>
      </c>
      <c r="K33" s="66">
        <f t="shared" si="4"/>
        <v>123.57099682592619</v>
      </c>
      <c r="L33" s="66">
        <f t="shared" si="5"/>
        <v>99.995964098548285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</f>
        <v>61060.91</v>
      </c>
      <c r="H34" s="65">
        <f>H35</f>
        <v>69309</v>
      </c>
      <c r="I34" s="65">
        <f>I35</f>
        <v>67659</v>
      </c>
      <c r="J34" s="65">
        <f>J35</f>
        <v>67653.39</v>
      </c>
      <c r="K34" s="65">
        <f t="shared" si="4"/>
        <v>110.79656362802322</v>
      </c>
      <c r="L34" s="65">
        <f t="shared" si="5"/>
        <v>99.991708420165835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61060.91</v>
      </c>
      <c r="H35" s="66">
        <v>69309</v>
      </c>
      <c r="I35" s="66">
        <v>67659</v>
      </c>
      <c r="J35" s="66">
        <v>67653.39</v>
      </c>
      <c r="K35" s="66">
        <f t="shared" si="4"/>
        <v>110.79656362802322</v>
      </c>
      <c r="L35" s="66">
        <f t="shared" si="5"/>
        <v>99.991708420165835</v>
      </c>
    </row>
    <row r="36" spans="2:12" x14ac:dyDescent="0.25">
      <c r="B36" s="65"/>
      <c r="C36" s="65" t="s">
        <v>94</v>
      </c>
      <c r="D36" s="65"/>
      <c r="E36" s="65"/>
      <c r="F36" s="65" t="s">
        <v>95</v>
      </c>
      <c r="G36" s="65">
        <f>G37+G42+G46+G56</f>
        <v>49201.590000000004</v>
      </c>
      <c r="H36" s="65">
        <f>H37+H42+H46+H56</f>
        <v>66052</v>
      </c>
      <c r="I36" s="65">
        <f>I37+I42+I46+I56</f>
        <v>48262</v>
      </c>
      <c r="J36" s="65">
        <f>J37+J42+J46+J56</f>
        <v>47517.68</v>
      </c>
      <c r="K36" s="65">
        <f t="shared" si="4"/>
        <v>96.577529303422907</v>
      </c>
      <c r="L36" s="65">
        <f t="shared" si="5"/>
        <v>98.457751440056356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</f>
        <v>19806.38</v>
      </c>
      <c r="H37" s="65">
        <f>H38+H39+H40+H41</f>
        <v>23396</v>
      </c>
      <c r="I37" s="65">
        <f>I38+I39+I40+I41</f>
        <v>19106</v>
      </c>
      <c r="J37" s="65">
        <f>J38+J39+J40+J41</f>
        <v>19102.46</v>
      </c>
      <c r="K37" s="65">
        <f t="shared" si="4"/>
        <v>96.44599366466764</v>
      </c>
      <c r="L37" s="65">
        <f t="shared" si="5"/>
        <v>99.981471788966815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856.86</v>
      </c>
      <c r="H38" s="66">
        <v>3996</v>
      </c>
      <c r="I38" s="66">
        <v>2206</v>
      </c>
      <c r="J38" s="66">
        <v>2203</v>
      </c>
      <c r="K38" s="66">
        <f t="shared" si="4"/>
        <v>257.10151016502112</v>
      </c>
      <c r="L38" s="66">
        <f t="shared" si="5"/>
        <v>99.864007252946507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18909.7</v>
      </c>
      <c r="H39" s="66">
        <v>18000</v>
      </c>
      <c r="I39" s="66">
        <v>16230</v>
      </c>
      <c r="J39" s="66">
        <v>16229.46</v>
      </c>
      <c r="K39" s="66">
        <f t="shared" si="4"/>
        <v>85.826110408943549</v>
      </c>
      <c r="L39" s="66">
        <f t="shared" si="5"/>
        <v>99.996672828096123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39.82</v>
      </c>
      <c r="H40" s="66">
        <v>1000</v>
      </c>
      <c r="I40" s="66">
        <v>670</v>
      </c>
      <c r="J40" s="66">
        <v>670</v>
      </c>
      <c r="K40" s="66">
        <f t="shared" si="4"/>
        <v>1682.5715720743344</v>
      </c>
      <c r="L40" s="66">
        <f t="shared" si="5"/>
        <v>100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0</v>
      </c>
      <c r="H41" s="66">
        <v>400</v>
      </c>
      <c r="I41" s="66">
        <v>0</v>
      </c>
      <c r="J41" s="66">
        <v>0</v>
      </c>
      <c r="K41" s="66" t="e">
        <f t="shared" si="4"/>
        <v>#DIV/0!</v>
      </c>
      <c r="L41" s="66" t="e">
        <f t="shared" si="5"/>
        <v>#DIV/0!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</f>
        <v>13936.769999999999</v>
      </c>
      <c r="H42" s="65">
        <f>H43+H44+H45</f>
        <v>20029</v>
      </c>
      <c r="I42" s="65">
        <f>I43+I44+I45</f>
        <v>12225</v>
      </c>
      <c r="J42" s="65">
        <f>J43+J44+J45</f>
        <v>12059.550000000001</v>
      </c>
      <c r="K42" s="65">
        <f t="shared" si="4"/>
        <v>86.530451460417311</v>
      </c>
      <c r="L42" s="65">
        <f t="shared" si="5"/>
        <v>98.646625766871168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7924.34</v>
      </c>
      <c r="H43" s="66">
        <f>10338-544</f>
        <v>9794</v>
      </c>
      <c r="I43" s="66">
        <v>7325</v>
      </c>
      <c r="J43" s="66">
        <v>7265.79</v>
      </c>
      <c r="K43" s="66">
        <f t="shared" si="4"/>
        <v>91.689528717849058</v>
      </c>
      <c r="L43" s="66">
        <f t="shared" si="5"/>
        <v>99.191672354948807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5973.44</v>
      </c>
      <c r="H44" s="66">
        <v>9770</v>
      </c>
      <c r="I44" s="66">
        <v>4544</v>
      </c>
      <c r="J44" s="66">
        <v>4437.97</v>
      </c>
      <c r="K44" s="66">
        <f t="shared" si="4"/>
        <v>74.295046070605892</v>
      </c>
      <c r="L44" s="66">
        <f t="shared" si="5"/>
        <v>97.666593309859152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38.99</v>
      </c>
      <c r="H45" s="66">
        <v>465</v>
      </c>
      <c r="I45" s="66">
        <v>356</v>
      </c>
      <c r="J45" s="66">
        <v>355.79</v>
      </c>
      <c r="K45" s="66">
        <f t="shared" si="4"/>
        <v>912.51602975121818</v>
      </c>
      <c r="L45" s="66">
        <f t="shared" si="5"/>
        <v>99.94101123595506</v>
      </c>
    </row>
    <row r="46" spans="2:12" x14ac:dyDescent="0.25">
      <c r="B46" s="65"/>
      <c r="C46" s="65"/>
      <c r="D46" s="65" t="s">
        <v>114</v>
      </c>
      <c r="E46" s="65"/>
      <c r="F46" s="65" t="s">
        <v>115</v>
      </c>
      <c r="G46" s="65">
        <f>G47+G48+G49+G50+G51+G52+G53+G54+G55</f>
        <v>13215.569999999998</v>
      </c>
      <c r="H46" s="65">
        <f>H47+H48+H49+H50+H51+H52+H53+H54+H55</f>
        <v>18654</v>
      </c>
      <c r="I46" s="65">
        <f>I47+I48+I49+I50+I51+I52+I53+I54+I55</f>
        <v>13454</v>
      </c>
      <c r="J46" s="65">
        <f>J47+J48+J49+J50+J51+J52+J53+J54+J55</f>
        <v>13190.390000000001</v>
      </c>
      <c r="K46" s="65">
        <f t="shared" si="4"/>
        <v>99.809467166380301</v>
      </c>
      <c r="L46" s="65">
        <f t="shared" si="5"/>
        <v>98.040657053664333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7876.96</v>
      </c>
      <c r="H47" s="66">
        <v>8962</v>
      </c>
      <c r="I47" s="66">
        <v>6762</v>
      </c>
      <c r="J47" s="66">
        <v>6683.79</v>
      </c>
      <c r="K47" s="66">
        <f t="shared" si="4"/>
        <v>84.852404988726619</v>
      </c>
      <c r="L47" s="66">
        <f t="shared" si="5"/>
        <v>98.843389529724931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370.38</v>
      </c>
      <c r="H48" s="66">
        <v>1800</v>
      </c>
      <c r="I48" s="66">
        <v>700</v>
      </c>
      <c r="J48" s="66">
        <v>670.88</v>
      </c>
      <c r="K48" s="66">
        <f t="shared" si="4"/>
        <v>181.13289054484585</v>
      </c>
      <c r="L48" s="66">
        <f t="shared" si="5"/>
        <v>95.84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0</v>
      </c>
      <c r="H49" s="66">
        <v>700</v>
      </c>
      <c r="I49" s="66">
        <v>0</v>
      </c>
      <c r="J49" s="66">
        <v>0</v>
      </c>
      <c r="K49" s="66" t="e">
        <f t="shared" si="4"/>
        <v>#DIV/0!</v>
      </c>
      <c r="L49" s="66" t="e">
        <f t="shared" si="5"/>
        <v>#DIV/0!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1314.97</v>
      </c>
      <c r="H50" s="66">
        <v>2000</v>
      </c>
      <c r="I50" s="66">
        <v>1405</v>
      </c>
      <c r="J50" s="66">
        <v>1404.86</v>
      </c>
      <c r="K50" s="66">
        <f t="shared" si="4"/>
        <v>106.83589739689879</v>
      </c>
      <c r="L50" s="66">
        <f t="shared" si="5"/>
        <v>99.990035587188615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1265.04</v>
      </c>
      <c r="H51" s="66">
        <v>1900</v>
      </c>
      <c r="I51" s="66">
        <v>1600</v>
      </c>
      <c r="J51" s="66">
        <v>1511.84</v>
      </c>
      <c r="K51" s="66">
        <f t="shared" si="4"/>
        <v>119.50926452918485</v>
      </c>
      <c r="L51" s="66">
        <f t="shared" si="5"/>
        <v>94.49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0</v>
      </c>
      <c r="H52" s="66">
        <v>265</v>
      </c>
      <c r="I52" s="66">
        <v>65</v>
      </c>
      <c r="J52" s="66">
        <v>0</v>
      </c>
      <c r="K52" s="66" t="e">
        <f t="shared" si="4"/>
        <v>#DIV/0!</v>
      </c>
      <c r="L52" s="66">
        <f t="shared" si="5"/>
        <v>0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2181.17</v>
      </c>
      <c r="H53" s="66">
        <v>2500</v>
      </c>
      <c r="I53" s="66">
        <v>2391</v>
      </c>
      <c r="J53" s="66">
        <v>2390.5100000000002</v>
      </c>
      <c r="K53" s="66">
        <f t="shared" si="4"/>
        <v>109.59760128738247</v>
      </c>
      <c r="L53" s="66">
        <f t="shared" si="5"/>
        <v>99.979506482643245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19.91</v>
      </c>
      <c r="H54" s="66">
        <v>27</v>
      </c>
      <c r="I54" s="66">
        <v>22</v>
      </c>
      <c r="J54" s="66">
        <v>19.920000000000002</v>
      </c>
      <c r="K54" s="66">
        <f t="shared" si="4"/>
        <v>100.05022601707685</v>
      </c>
      <c r="L54" s="66">
        <f t="shared" si="5"/>
        <v>90.545454545454547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187.14</v>
      </c>
      <c r="H55" s="66">
        <v>500</v>
      </c>
      <c r="I55" s="66">
        <v>509</v>
      </c>
      <c r="J55" s="66">
        <v>508.59</v>
      </c>
      <c r="K55" s="66">
        <f t="shared" si="4"/>
        <v>271.7697980121834</v>
      </c>
      <c r="L55" s="66">
        <f t="shared" si="5"/>
        <v>99.919449901768175</v>
      </c>
    </row>
    <row r="56" spans="2:12" x14ac:dyDescent="0.25">
      <c r="B56" s="65"/>
      <c r="C56" s="65"/>
      <c r="D56" s="65" t="s">
        <v>134</v>
      </c>
      <c r="E56" s="65"/>
      <c r="F56" s="65" t="s">
        <v>135</v>
      </c>
      <c r="G56" s="65">
        <f>G57+G58+G59+G60</f>
        <v>2242.87</v>
      </c>
      <c r="H56" s="65">
        <f>H57+H58+H59+H60</f>
        <v>3973</v>
      </c>
      <c r="I56" s="65">
        <f>I57+I58+I59+I60</f>
        <v>3477</v>
      </c>
      <c r="J56" s="65">
        <f>J57+J58+J59+J60</f>
        <v>3165.2799999999997</v>
      </c>
      <c r="K56" s="65">
        <f t="shared" si="4"/>
        <v>141.12632475355238</v>
      </c>
      <c r="L56" s="65">
        <f t="shared" si="5"/>
        <v>91.034800115041705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354.68</v>
      </c>
      <c r="H57" s="66">
        <v>700</v>
      </c>
      <c r="I57" s="66">
        <v>383</v>
      </c>
      <c r="J57" s="66">
        <v>382.71</v>
      </c>
      <c r="K57" s="66">
        <f t="shared" si="4"/>
        <v>107.90289838727867</v>
      </c>
      <c r="L57" s="66">
        <f t="shared" si="5"/>
        <v>99.924281984334201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132.72</v>
      </c>
      <c r="H58" s="66">
        <v>1000</v>
      </c>
      <c r="I58" s="66">
        <v>821</v>
      </c>
      <c r="J58" s="66">
        <v>715.17</v>
      </c>
      <c r="K58" s="66">
        <f t="shared" ref="K58:K74" si="6">(J58*100)/G58</f>
        <v>538.85623869801088</v>
      </c>
      <c r="L58" s="66">
        <f t="shared" ref="L58:L74" si="7">(J58*100)/I58</f>
        <v>87.109622411693053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1481.52</v>
      </c>
      <c r="H59" s="66">
        <v>1773</v>
      </c>
      <c r="I59" s="66">
        <v>1773</v>
      </c>
      <c r="J59" s="66">
        <v>1664.43</v>
      </c>
      <c r="K59" s="66">
        <f t="shared" si="6"/>
        <v>112.34610400129597</v>
      </c>
      <c r="L59" s="66">
        <f t="shared" si="7"/>
        <v>93.876480541455166</v>
      </c>
    </row>
    <row r="60" spans="2:12" x14ac:dyDescent="0.25">
      <c r="B60" s="66"/>
      <c r="C60" s="66"/>
      <c r="D60" s="66"/>
      <c r="E60" s="66" t="s">
        <v>142</v>
      </c>
      <c r="F60" s="66" t="s">
        <v>135</v>
      </c>
      <c r="G60" s="66">
        <v>273.95</v>
      </c>
      <c r="H60" s="66">
        <v>500</v>
      </c>
      <c r="I60" s="66">
        <v>500</v>
      </c>
      <c r="J60" s="66">
        <v>402.97</v>
      </c>
      <c r="K60" s="66">
        <f t="shared" si="6"/>
        <v>147.09618543529842</v>
      </c>
      <c r="L60" s="66">
        <f t="shared" si="7"/>
        <v>80.593999999999994</v>
      </c>
    </row>
    <row r="61" spans="2:12" x14ac:dyDescent="0.25">
      <c r="B61" s="65"/>
      <c r="C61" s="65" t="s">
        <v>143</v>
      </c>
      <c r="D61" s="65"/>
      <c r="E61" s="65"/>
      <c r="F61" s="65" t="s">
        <v>144</v>
      </c>
      <c r="G61" s="65">
        <f>G62+G64</f>
        <v>994.01</v>
      </c>
      <c r="H61" s="65">
        <f>H62+H64</f>
        <v>1083</v>
      </c>
      <c r="I61" s="65">
        <f>I62+I64</f>
        <v>968</v>
      </c>
      <c r="J61" s="65">
        <f>J62+J64</f>
        <v>966.42</v>
      </c>
      <c r="K61" s="65">
        <f t="shared" si="6"/>
        <v>97.224374000261562</v>
      </c>
      <c r="L61" s="65">
        <f t="shared" si="7"/>
        <v>99.836776859504127</v>
      </c>
    </row>
    <row r="62" spans="2:12" x14ac:dyDescent="0.25">
      <c r="B62" s="65"/>
      <c r="C62" s="65"/>
      <c r="D62" s="65" t="s">
        <v>145</v>
      </c>
      <c r="E62" s="65"/>
      <c r="F62" s="65" t="s">
        <v>146</v>
      </c>
      <c r="G62" s="65">
        <f>G63</f>
        <v>435.43</v>
      </c>
      <c r="H62" s="65">
        <f>H63</f>
        <v>333</v>
      </c>
      <c r="I62" s="65">
        <f>I63</f>
        <v>333</v>
      </c>
      <c r="J62" s="65">
        <f>J63</f>
        <v>332.37</v>
      </c>
      <c r="K62" s="65">
        <f t="shared" si="6"/>
        <v>76.331442482144084</v>
      </c>
      <c r="L62" s="65">
        <f t="shared" si="7"/>
        <v>99.810810810810807</v>
      </c>
    </row>
    <row r="63" spans="2:12" x14ac:dyDescent="0.25">
      <c r="B63" s="66"/>
      <c r="C63" s="66"/>
      <c r="D63" s="66"/>
      <c r="E63" s="66" t="s">
        <v>147</v>
      </c>
      <c r="F63" s="66" t="s">
        <v>148</v>
      </c>
      <c r="G63" s="66">
        <v>435.43</v>
      </c>
      <c r="H63" s="66">
        <v>333</v>
      </c>
      <c r="I63" s="66">
        <v>333</v>
      </c>
      <c r="J63" s="66">
        <v>332.37</v>
      </c>
      <c r="K63" s="66">
        <f t="shared" si="6"/>
        <v>76.331442482144084</v>
      </c>
      <c r="L63" s="66">
        <f t="shared" si="7"/>
        <v>99.810810810810807</v>
      </c>
    </row>
    <row r="64" spans="2:12" x14ac:dyDescent="0.25">
      <c r="B64" s="65"/>
      <c r="C64" s="65"/>
      <c r="D64" s="65" t="s">
        <v>149</v>
      </c>
      <c r="E64" s="65"/>
      <c r="F64" s="65" t="s">
        <v>150</v>
      </c>
      <c r="G64" s="65">
        <f>G65</f>
        <v>558.58000000000004</v>
      </c>
      <c r="H64" s="65">
        <f>H65</f>
        <v>750</v>
      </c>
      <c r="I64" s="65">
        <f>I65</f>
        <v>635</v>
      </c>
      <c r="J64" s="65">
        <f>J65</f>
        <v>634.04999999999995</v>
      </c>
      <c r="K64" s="65">
        <f t="shared" si="6"/>
        <v>113.51104586630382</v>
      </c>
      <c r="L64" s="65">
        <f t="shared" si="7"/>
        <v>99.850393700787407</v>
      </c>
    </row>
    <row r="65" spans="2:12" x14ac:dyDescent="0.25">
      <c r="B65" s="66"/>
      <c r="C65" s="66"/>
      <c r="D65" s="66"/>
      <c r="E65" s="66" t="s">
        <v>151</v>
      </c>
      <c r="F65" s="66" t="s">
        <v>152</v>
      </c>
      <c r="G65" s="66">
        <v>558.58000000000004</v>
      </c>
      <c r="H65" s="66">
        <v>750</v>
      </c>
      <c r="I65" s="66">
        <v>635</v>
      </c>
      <c r="J65" s="66">
        <v>634.04999999999995</v>
      </c>
      <c r="K65" s="66">
        <f t="shared" si="6"/>
        <v>113.51104586630382</v>
      </c>
      <c r="L65" s="66">
        <f t="shared" si="7"/>
        <v>99.850393700787407</v>
      </c>
    </row>
    <row r="66" spans="2:12" x14ac:dyDescent="0.25">
      <c r="B66" s="65" t="s">
        <v>153</v>
      </c>
      <c r="C66" s="65"/>
      <c r="D66" s="65"/>
      <c r="E66" s="65"/>
      <c r="F66" s="65" t="s">
        <v>154</v>
      </c>
      <c r="G66" s="65">
        <f>G67+G72</f>
        <v>3444.23</v>
      </c>
      <c r="H66" s="65">
        <f>H67+H72</f>
        <v>64742</v>
      </c>
      <c r="I66" s="65">
        <f>I67+I72</f>
        <v>65253</v>
      </c>
      <c r="J66" s="65">
        <f>J67+J72</f>
        <v>64956.819999999992</v>
      </c>
      <c r="K66" s="65">
        <f t="shared" si="6"/>
        <v>1885.9605775456341</v>
      </c>
      <c r="L66" s="65">
        <f t="shared" si="7"/>
        <v>99.546105159916024</v>
      </c>
    </row>
    <row r="67" spans="2:12" x14ac:dyDescent="0.25">
      <c r="B67" s="65"/>
      <c r="C67" s="65" t="s">
        <v>155</v>
      </c>
      <c r="D67" s="65"/>
      <c r="E67" s="65"/>
      <c r="F67" s="65" t="s">
        <v>156</v>
      </c>
      <c r="G67" s="65">
        <f>G68+G70</f>
        <v>3444.23</v>
      </c>
      <c r="H67" s="65">
        <f>H68+H70</f>
        <v>4742</v>
      </c>
      <c r="I67" s="65">
        <f>I68+I70</f>
        <v>4743</v>
      </c>
      <c r="J67" s="65">
        <f>J68+J70</f>
        <v>4447.2299999999996</v>
      </c>
      <c r="K67" s="65">
        <f t="shared" si="6"/>
        <v>129.12116786625745</v>
      </c>
      <c r="L67" s="65">
        <f t="shared" si="7"/>
        <v>93.764073371283999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0</v>
      </c>
      <c r="H68" s="65">
        <f>H69</f>
        <v>1195</v>
      </c>
      <c r="I68" s="65">
        <f>I69</f>
        <v>1195</v>
      </c>
      <c r="J68" s="65">
        <f>J69</f>
        <v>900</v>
      </c>
      <c r="K68" s="65" t="e">
        <f t="shared" si="6"/>
        <v>#DIV/0!</v>
      </c>
      <c r="L68" s="65">
        <f t="shared" si="7"/>
        <v>75.313807531380746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0</v>
      </c>
      <c r="H69" s="66">
        <v>1195</v>
      </c>
      <c r="I69" s="66">
        <v>1195</v>
      </c>
      <c r="J69" s="66">
        <v>900</v>
      </c>
      <c r="K69" s="66" t="e">
        <f t="shared" si="6"/>
        <v>#DIV/0!</v>
      </c>
      <c r="L69" s="66">
        <f t="shared" si="7"/>
        <v>75.313807531380746</v>
      </c>
    </row>
    <row r="70" spans="2:12" x14ac:dyDescent="0.25">
      <c r="B70" s="65"/>
      <c r="C70" s="65"/>
      <c r="D70" s="65" t="s">
        <v>161</v>
      </c>
      <c r="E70" s="65"/>
      <c r="F70" s="65" t="s">
        <v>162</v>
      </c>
      <c r="G70" s="65">
        <f>G71</f>
        <v>3444.23</v>
      </c>
      <c r="H70" s="65">
        <f>H71</f>
        <v>3547</v>
      </c>
      <c r="I70" s="65">
        <f>I71</f>
        <v>3548</v>
      </c>
      <c r="J70" s="65">
        <f>J71</f>
        <v>3547.23</v>
      </c>
      <c r="K70" s="65">
        <f t="shared" si="6"/>
        <v>102.99050876393272</v>
      </c>
      <c r="L70" s="65">
        <f t="shared" si="7"/>
        <v>99.978297632468994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3444.23</v>
      </c>
      <c r="H71" s="66">
        <v>3547</v>
      </c>
      <c r="I71" s="66">
        <v>3548</v>
      </c>
      <c r="J71" s="66">
        <v>3547.23</v>
      </c>
      <c r="K71" s="66">
        <f t="shared" si="6"/>
        <v>102.99050876393272</v>
      </c>
      <c r="L71" s="66">
        <f t="shared" si="7"/>
        <v>99.978297632468994</v>
      </c>
    </row>
    <row r="72" spans="2:12" x14ac:dyDescent="0.25">
      <c r="B72" s="65"/>
      <c r="C72" s="65" t="s">
        <v>165</v>
      </c>
      <c r="D72" s="65"/>
      <c r="E72" s="65"/>
      <c r="F72" s="65" t="s">
        <v>166</v>
      </c>
      <c r="G72" s="65">
        <f t="shared" ref="G72:J73" si="8">G73</f>
        <v>0</v>
      </c>
      <c r="H72" s="65">
        <f t="shared" si="8"/>
        <v>60000</v>
      </c>
      <c r="I72" s="65">
        <f t="shared" si="8"/>
        <v>60510</v>
      </c>
      <c r="J72" s="65">
        <f t="shared" si="8"/>
        <v>60509.59</v>
      </c>
      <c r="K72" s="65" t="e">
        <f t="shared" si="6"/>
        <v>#DIV/0!</v>
      </c>
      <c r="L72" s="65">
        <f t="shared" si="7"/>
        <v>99.999322426045282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 t="shared" si="8"/>
        <v>0</v>
      </c>
      <c r="H73" s="65">
        <f t="shared" si="8"/>
        <v>60000</v>
      </c>
      <c r="I73" s="65">
        <f t="shared" si="8"/>
        <v>60510</v>
      </c>
      <c r="J73" s="65">
        <f t="shared" si="8"/>
        <v>60509.59</v>
      </c>
      <c r="K73" s="65" t="e">
        <f t="shared" si="6"/>
        <v>#DIV/0!</v>
      </c>
      <c r="L73" s="65">
        <f t="shared" si="7"/>
        <v>99.999322426045282</v>
      </c>
    </row>
    <row r="74" spans="2:12" x14ac:dyDescent="0.25">
      <c r="B74" s="66"/>
      <c r="C74" s="66"/>
      <c r="D74" s="66"/>
      <c r="E74" s="66" t="s">
        <v>169</v>
      </c>
      <c r="F74" s="66" t="s">
        <v>168</v>
      </c>
      <c r="G74" s="66">
        <v>0</v>
      </c>
      <c r="H74" s="66">
        <v>60000</v>
      </c>
      <c r="I74" s="66">
        <v>60510</v>
      </c>
      <c r="J74" s="66">
        <v>60509.59</v>
      </c>
      <c r="K74" s="66" t="e">
        <f t="shared" si="6"/>
        <v>#DIV/0!</v>
      </c>
      <c r="L74" s="66">
        <f t="shared" si="7"/>
        <v>99.999322426045282</v>
      </c>
    </row>
    <row r="75" spans="2:12" x14ac:dyDescent="0.25">
      <c r="B75" s="65"/>
      <c r="C75" s="66"/>
      <c r="D75" s="67"/>
      <c r="E75" s="68"/>
      <c r="F75" s="8"/>
      <c r="G75" s="65"/>
      <c r="H75" s="65"/>
      <c r="I75" s="65"/>
      <c r="J75" s="65"/>
      <c r="K75" s="70"/>
      <c r="L75" s="70"/>
    </row>
    <row r="78" spans="2:12" x14ac:dyDescent="0.25">
      <c r="K78">
        <f>659629-659085</f>
        <v>544</v>
      </c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7"/>
  <sheetViews>
    <sheetView workbookViewId="0">
      <selection activeCell="F25" sqref="F25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13" t="s">
        <v>16</v>
      </c>
      <c r="C2" s="113"/>
      <c r="D2" s="113"/>
      <c r="E2" s="113"/>
      <c r="F2" s="113"/>
      <c r="G2" s="113"/>
      <c r="H2" s="113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517800.81</v>
      </c>
      <c r="D6" s="71">
        <f>D7+D9+D11</f>
        <v>664569.03</v>
      </c>
      <c r="E6" s="71">
        <f>E7+E9+E11</f>
        <v>640042</v>
      </c>
      <c r="F6" s="71">
        <f>F7+F9+F11</f>
        <v>638666.35000000009</v>
      </c>
      <c r="G6" s="72">
        <f t="shared" ref="G6:G17" si="0">(F6*100)/C6</f>
        <v>123.34209172055951</v>
      </c>
      <c r="H6" s="72">
        <f t="shared" ref="H6:H17" si="1">(F6*100)/E6</f>
        <v>99.785068792360505</v>
      </c>
    </row>
    <row r="7" spans="1:8" x14ac:dyDescent="0.25">
      <c r="A7"/>
      <c r="B7" s="8" t="s">
        <v>170</v>
      </c>
      <c r="C7" s="71">
        <f>C8</f>
        <v>517348.91</v>
      </c>
      <c r="D7" s="71">
        <f>D8</f>
        <v>658919.80000000005</v>
      </c>
      <c r="E7" s="71">
        <f>E8</f>
        <v>639498</v>
      </c>
      <c r="F7" s="71">
        <f>F8</f>
        <v>638287.55000000005</v>
      </c>
      <c r="G7" s="72">
        <f t="shared" si="0"/>
        <v>123.37661057409015</v>
      </c>
      <c r="H7" s="72">
        <f t="shared" si="1"/>
        <v>99.810718719996004</v>
      </c>
    </row>
    <row r="8" spans="1:8" x14ac:dyDescent="0.25">
      <c r="A8"/>
      <c r="B8" s="16" t="s">
        <v>171</v>
      </c>
      <c r="C8" s="73">
        <v>517348.91</v>
      </c>
      <c r="D8" s="73">
        <v>658919.80000000005</v>
      </c>
      <c r="E8" s="73">
        <v>639498</v>
      </c>
      <c r="F8" s="74">
        <v>638287.55000000005</v>
      </c>
      <c r="G8" s="70">
        <f t="shared" si="0"/>
        <v>123.37661057409015</v>
      </c>
      <c r="H8" s="70">
        <f t="shared" si="1"/>
        <v>99.810718719996004</v>
      </c>
    </row>
    <row r="9" spans="1:8" x14ac:dyDescent="0.25">
      <c r="A9"/>
      <c r="B9" s="8" t="s">
        <v>172</v>
      </c>
      <c r="C9" s="71">
        <f>C10</f>
        <v>451.9</v>
      </c>
      <c r="D9" s="71">
        <f>D10</f>
        <v>544</v>
      </c>
      <c r="E9" s="71">
        <f>E10</f>
        <v>544</v>
      </c>
      <c r="F9" s="71">
        <f>F10</f>
        <v>378.8</v>
      </c>
      <c r="G9" s="72">
        <f t="shared" si="0"/>
        <v>83.823854835140523</v>
      </c>
      <c r="H9" s="72">
        <f t="shared" si="1"/>
        <v>69.632352941176464</v>
      </c>
    </row>
    <row r="10" spans="1:8" x14ac:dyDescent="0.25">
      <c r="A10"/>
      <c r="B10" s="16" t="s">
        <v>173</v>
      </c>
      <c r="C10" s="73">
        <v>451.9</v>
      </c>
      <c r="D10" s="73">
        <v>544</v>
      </c>
      <c r="E10" s="73">
        <v>544</v>
      </c>
      <c r="F10" s="74">
        <v>378.8</v>
      </c>
      <c r="G10" s="70">
        <f t="shared" si="0"/>
        <v>83.823854835140523</v>
      </c>
      <c r="H10" s="70">
        <f t="shared" si="1"/>
        <v>69.632352941176464</v>
      </c>
    </row>
    <row r="11" spans="1:8" x14ac:dyDescent="0.25">
      <c r="A11"/>
      <c r="B11" s="8" t="s">
        <v>174</v>
      </c>
      <c r="C11" s="71">
        <f>C12</f>
        <v>0</v>
      </c>
      <c r="D11" s="71">
        <f>D12</f>
        <v>5105.2299999999996</v>
      </c>
      <c r="E11" s="71">
        <f>E12</f>
        <v>0</v>
      </c>
      <c r="F11" s="71">
        <f>F12</f>
        <v>0</v>
      </c>
      <c r="G11" s="72" t="e">
        <f t="shared" si="0"/>
        <v>#DIV/0!</v>
      </c>
      <c r="H11" s="72" t="e">
        <f t="shared" si="1"/>
        <v>#DIV/0!</v>
      </c>
    </row>
    <row r="12" spans="1:8" x14ac:dyDescent="0.25">
      <c r="A12"/>
      <c r="B12" s="16" t="s">
        <v>175</v>
      </c>
      <c r="C12" s="73">
        <v>0</v>
      </c>
      <c r="D12" s="73">
        <v>5105.2299999999996</v>
      </c>
      <c r="E12" s="73">
        <v>0</v>
      </c>
      <c r="F12" s="74">
        <v>0</v>
      </c>
      <c r="G12" s="70" t="e">
        <f t="shared" si="0"/>
        <v>#DIV/0!</v>
      </c>
      <c r="H12" s="70" t="e">
        <f t="shared" si="1"/>
        <v>#DIV/0!</v>
      </c>
    </row>
    <row r="13" spans="1:8" x14ac:dyDescent="0.25">
      <c r="B13" s="8" t="s">
        <v>33</v>
      </c>
      <c r="C13" s="75">
        <f>C14+C16</f>
        <v>0</v>
      </c>
      <c r="D13" s="75">
        <f>D14+D16</f>
        <v>659085</v>
      </c>
      <c r="E13" s="75">
        <f>E14+E16</f>
        <v>640042</v>
      </c>
      <c r="F13" s="75">
        <f>F14+F16</f>
        <v>638666.35000000009</v>
      </c>
      <c r="G13" s="72" t="e">
        <f t="shared" si="0"/>
        <v>#DIV/0!</v>
      </c>
      <c r="H13" s="72">
        <f t="shared" si="1"/>
        <v>99.785068792360505</v>
      </c>
    </row>
    <row r="14" spans="1:8" x14ac:dyDescent="0.25">
      <c r="A14"/>
      <c r="B14" s="8" t="s">
        <v>170</v>
      </c>
      <c r="C14" s="75">
        <f>C15</f>
        <v>0</v>
      </c>
      <c r="D14" s="75">
        <f>D15</f>
        <v>658541</v>
      </c>
      <c r="E14" s="75">
        <f>E15</f>
        <v>639498</v>
      </c>
      <c r="F14" s="75">
        <f>F15</f>
        <v>638287.55000000005</v>
      </c>
      <c r="G14" s="72" t="e">
        <f t="shared" si="0"/>
        <v>#DIV/0!</v>
      </c>
      <c r="H14" s="72">
        <f t="shared" si="1"/>
        <v>99.810718719996004</v>
      </c>
    </row>
    <row r="15" spans="1:8" x14ac:dyDescent="0.25">
      <c r="A15"/>
      <c r="B15" s="16" t="s">
        <v>171</v>
      </c>
      <c r="C15" s="73">
        <v>0</v>
      </c>
      <c r="D15" s="73">
        <f>659085-544</f>
        <v>658541</v>
      </c>
      <c r="E15" s="76">
        <v>639498</v>
      </c>
      <c r="F15" s="74">
        <v>638287.55000000005</v>
      </c>
      <c r="G15" s="70" t="e">
        <f t="shared" si="0"/>
        <v>#DIV/0!</v>
      </c>
      <c r="H15" s="70">
        <f t="shared" si="1"/>
        <v>99.810718719996004</v>
      </c>
    </row>
    <row r="16" spans="1:8" x14ac:dyDescent="0.25">
      <c r="A16"/>
      <c r="B16" s="8" t="s">
        <v>172</v>
      </c>
      <c r="C16" s="75">
        <f>C17</f>
        <v>0</v>
      </c>
      <c r="D16" s="75">
        <f>D17</f>
        <v>544</v>
      </c>
      <c r="E16" s="75">
        <f>E17</f>
        <v>544</v>
      </c>
      <c r="F16" s="75">
        <f>F17</f>
        <v>378.8</v>
      </c>
      <c r="G16" s="72" t="e">
        <f t="shared" si="0"/>
        <v>#DIV/0!</v>
      </c>
      <c r="H16" s="72">
        <f t="shared" si="1"/>
        <v>69.632352941176464</v>
      </c>
    </row>
    <row r="17" spans="1:8" x14ac:dyDescent="0.25">
      <c r="A17"/>
      <c r="B17" s="16" t="s">
        <v>173</v>
      </c>
      <c r="C17" s="73">
        <v>0</v>
      </c>
      <c r="D17" s="73">
        <v>544</v>
      </c>
      <c r="E17" s="76">
        <v>544</v>
      </c>
      <c r="F17" s="74">
        <v>378.8</v>
      </c>
      <c r="G17" s="70" t="e">
        <f t="shared" si="0"/>
        <v>#DIV/0!</v>
      </c>
      <c r="H17" s="70">
        <f t="shared" si="1"/>
        <v>69.632352941176464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4"/>
  <sheetViews>
    <sheetView workbookViewId="0">
      <selection activeCell="D8" sqref="D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3" t="s">
        <v>17</v>
      </c>
      <c r="C2" s="113"/>
      <c r="D2" s="113"/>
      <c r="E2" s="113"/>
      <c r="F2" s="113"/>
      <c r="G2" s="113"/>
      <c r="H2" s="11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0</v>
      </c>
      <c r="D6" s="75">
        <f t="shared" si="0"/>
        <v>659085</v>
      </c>
      <c r="E6" s="75">
        <f t="shared" si="0"/>
        <v>640042</v>
      </c>
      <c r="F6" s="75">
        <f t="shared" si="0"/>
        <v>638666.35</v>
      </c>
      <c r="G6" s="70" t="e">
        <f>(F6*100)/C6</f>
        <v>#DIV/0!</v>
      </c>
      <c r="H6" s="70">
        <f>(F6*100)/E6</f>
        <v>99.785068792360505</v>
      </c>
    </row>
    <row r="7" spans="2:8" x14ac:dyDescent="0.25">
      <c r="B7" s="8" t="s">
        <v>176</v>
      </c>
      <c r="C7" s="75">
        <f t="shared" si="0"/>
        <v>0</v>
      </c>
      <c r="D7" s="75">
        <f t="shared" si="0"/>
        <v>659085</v>
      </c>
      <c r="E7" s="75">
        <f t="shared" si="0"/>
        <v>640042</v>
      </c>
      <c r="F7" s="75">
        <f t="shared" si="0"/>
        <v>638666.35</v>
      </c>
      <c r="G7" s="70" t="e">
        <f>(F7*100)/C7</f>
        <v>#DIV/0!</v>
      </c>
      <c r="H7" s="70">
        <f>(F7*100)/E7</f>
        <v>99.785068792360505</v>
      </c>
    </row>
    <row r="8" spans="2:8" x14ac:dyDescent="0.25">
      <c r="B8" s="11" t="s">
        <v>177</v>
      </c>
      <c r="C8" s="73">
        <v>0</v>
      </c>
      <c r="D8" s="73">
        <v>659085</v>
      </c>
      <c r="E8" s="73">
        <v>640042</v>
      </c>
      <c r="F8" s="74">
        <v>638666.35</v>
      </c>
      <c r="G8" s="70" t="e">
        <f>(F8*100)/C8</f>
        <v>#DIV/0!</v>
      </c>
      <c r="H8" s="70">
        <f>(F8*100)/E8</f>
        <v>99.785068792360505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  <row r="13" spans="2:8" x14ac:dyDescent="0.25">
      <c r="E13" s="96"/>
    </row>
    <row r="14" spans="2:8" x14ac:dyDescent="0.25">
      <c r="D14" s="9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13" t="s">
        <v>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13" t="s">
        <v>25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5.75" customHeight="1" x14ac:dyDescent="0.25">
      <c r="B5" s="113" t="s">
        <v>18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5" t="s">
        <v>3</v>
      </c>
      <c r="C7" s="126"/>
      <c r="D7" s="126"/>
      <c r="E7" s="126"/>
      <c r="F7" s="127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5">
        <v>1</v>
      </c>
      <c r="C8" s="126"/>
      <c r="D8" s="126"/>
      <c r="E8" s="126"/>
      <c r="F8" s="127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3" t="s">
        <v>19</v>
      </c>
      <c r="C2" s="113"/>
      <c r="D2" s="113"/>
      <c r="E2" s="113"/>
      <c r="F2" s="113"/>
      <c r="G2" s="113"/>
      <c r="H2" s="113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7936"/>
  <sheetViews>
    <sheetView tabSelected="1" zoomScaleNormal="100" workbookViewId="0">
      <selection activeCell="I25" sqref="I25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8" width="9.140625" style="40"/>
    <col min="9" max="9" width="11.28515625" style="40" bestFit="1" customWidth="1"/>
    <col min="10" max="10" width="9.140625" style="40"/>
    <col min="11" max="12" width="11.28515625" style="40" bestFit="1" customWidth="1"/>
    <col min="13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178</v>
      </c>
      <c r="C1" s="39"/>
    </row>
    <row r="2" spans="1:6" ht="15" customHeight="1" x14ac:dyDescent="0.2">
      <c r="A2" s="41" t="s">
        <v>35</v>
      </c>
      <c r="B2" s="42" t="s">
        <v>179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180</v>
      </c>
      <c r="B7" s="46"/>
      <c r="C7" s="77">
        <f>C12</f>
        <v>659085</v>
      </c>
      <c r="D7" s="77">
        <f>D12</f>
        <v>639498</v>
      </c>
      <c r="E7" s="77">
        <f>E12</f>
        <v>638287.55000000005</v>
      </c>
      <c r="F7" s="77">
        <f>(E7*100)/D7</f>
        <v>99.810718719996004</v>
      </c>
    </row>
    <row r="8" spans="1:6" x14ac:dyDescent="0.2">
      <c r="A8" s="47" t="s">
        <v>79</v>
      </c>
      <c r="B8" s="46"/>
      <c r="C8" s="77">
        <f>C66</f>
        <v>544</v>
      </c>
      <c r="D8" s="77">
        <f>D66</f>
        <v>544</v>
      </c>
      <c r="E8" s="77">
        <f>E66</f>
        <v>378.8</v>
      </c>
      <c r="F8" s="77">
        <f>(E8*100)/D8</f>
        <v>69.632352941176464</v>
      </c>
    </row>
    <row r="9" spans="1:6" x14ac:dyDescent="0.2">
      <c r="A9" s="47" t="s">
        <v>181</v>
      </c>
      <c r="B9" s="46"/>
      <c r="C9" s="77">
        <f>C76</f>
        <v>0</v>
      </c>
      <c r="D9" s="77">
        <f>D76</f>
        <v>0</v>
      </c>
      <c r="E9" s="77">
        <f>E76</f>
        <v>0</v>
      </c>
      <c r="F9" s="77" t="e">
        <f>(E9*100)/D9</f>
        <v>#DIV/0!</v>
      </c>
    </row>
    <row r="10" spans="1:6" s="57" customFormat="1" x14ac:dyDescent="0.2"/>
    <row r="11" spans="1:6" ht="38.25" x14ac:dyDescent="0.2">
      <c r="A11" s="47" t="s">
        <v>182</v>
      </c>
      <c r="B11" s="47" t="s">
        <v>183</v>
      </c>
      <c r="C11" s="47" t="s">
        <v>47</v>
      </c>
      <c r="D11" s="47" t="s">
        <v>184</v>
      </c>
      <c r="E11" s="47" t="s">
        <v>185</v>
      </c>
      <c r="F11" s="47" t="s">
        <v>186</v>
      </c>
    </row>
    <row r="12" spans="1:6" x14ac:dyDescent="0.2">
      <c r="A12" s="48" t="s">
        <v>180</v>
      </c>
      <c r="B12" s="48" t="s">
        <v>187</v>
      </c>
      <c r="C12" s="78">
        <f>C13+C52</f>
        <v>659085</v>
      </c>
      <c r="D12" s="78">
        <f>D13+D52</f>
        <v>639498</v>
      </c>
      <c r="E12" s="78">
        <f>E13+E52</f>
        <v>638287.55000000005</v>
      </c>
      <c r="F12" s="79">
        <f>(E12*100)/D12</f>
        <v>99.810718719996004</v>
      </c>
    </row>
    <row r="13" spans="1:6" x14ac:dyDescent="0.2">
      <c r="A13" s="49" t="s">
        <v>77</v>
      </c>
      <c r="B13" s="50" t="s">
        <v>78</v>
      </c>
      <c r="C13" s="80">
        <f>C14+C22+C47</f>
        <v>594343</v>
      </c>
      <c r="D13" s="80">
        <f>D14+D22+D47</f>
        <v>574245</v>
      </c>
      <c r="E13" s="80">
        <f>E14+E22+E47</f>
        <v>573330.7300000001</v>
      </c>
      <c r="F13" s="81">
        <f>(E13*100)/D13</f>
        <v>99.840787468763338</v>
      </c>
    </row>
    <row r="14" spans="1:6" x14ac:dyDescent="0.2">
      <c r="A14" s="51" t="s">
        <v>79</v>
      </c>
      <c r="B14" s="52" t="s">
        <v>80</v>
      </c>
      <c r="C14" s="82">
        <f>C15+C18+C20</f>
        <v>527208</v>
      </c>
      <c r="D14" s="82">
        <f>D15+D18+D20</f>
        <v>525559</v>
      </c>
      <c r="E14" s="82">
        <f>E15+E18+E20</f>
        <v>525225.43000000005</v>
      </c>
      <c r="F14" s="81">
        <f>(E14*100)/D14</f>
        <v>99.936530437115522</v>
      </c>
    </row>
    <row r="15" spans="1:6" x14ac:dyDescent="0.2">
      <c r="A15" s="53" t="s">
        <v>81</v>
      </c>
      <c r="B15" s="54" t="s">
        <v>82</v>
      </c>
      <c r="C15" s="83">
        <f>C16+C17</f>
        <v>441799</v>
      </c>
      <c r="D15" s="83">
        <f>D16+D17</f>
        <v>441299</v>
      </c>
      <c r="E15" s="83">
        <f>E16+E17</f>
        <v>440971.71</v>
      </c>
      <c r="F15" s="83">
        <f>(E15*100)/D15</f>
        <v>99.925834864796883</v>
      </c>
    </row>
    <row r="16" spans="1:6" x14ac:dyDescent="0.2">
      <c r="A16" s="55" t="s">
        <v>83</v>
      </c>
      <c r="B16" s="56" t="s">
        <v>84</v>
      </c>
      <c r="C16" s="84">
        <v>441599</v>
      </c>
      <c r="D16" s="84">
        <v>441099</v>
      </c>
      <c r="E16" s="84">
        <v>440798.02</v>
      </c>
      <c r="F16" s="84"/>
    </row>
    <row r="17" spans="1:6" x14ac:dyDescent="0.2">
      <c r="A17" s="55" t="s">
        <v>85</v>
      </c>
      <c r="B17" s="56" t="s">
        <v>86</v>
      </c>
      <c r="C17" s="84">
        <v>200</v>
      </c>
      <c r="D17" s="84">
        <v>200</v>
      </c>
      <c r="E17" s="84">
        <v>173.69</v>
      </c>
      <c r="F17" s="84"/>
    </row>
    <row r="18" spans="1:6" x14ac:dyDescent="0.2">
      <c r="A18" s="53" t="s">
        <v>87</v>
      </c>
      <c r="B18" s="54" t="s">
        <v>88</v>
      </c>
      <c r="C18" s="83">
        <f>C19</f>
        <v>16100</v>
      </c>
      <c r="D18" s="83">
        <f>D19</f>
        <v>16601</v>
      </c>
      <c r="E18" s="83">
        <f>E19</f>
        <v>16600.330000000002</v>
      </c>
      <c r="F18" s="83">
        <f>(E18*100)/D18</f>
        <v>99.995964098548285</v>
      </c>
    </row>
    <row r="19" spans="1:6" x14ac:dyDescent="0.2">
      <c r="A19" s="55" t="s">
        <v>89</v>
      </c>
      <c r="B19" s="56" t="s">
        <v>88</v>
      </c>
      <c r="C19" s="84">
        <v>16100</v>
      </c>
      <c r="D19" s="84">
        <v>16601</v>
      </c>
      <c r="E19" s="84">
        <v>16600.330000000002</v>
      </c>
      <c r="F19" s="84"/>
    </row>
    <row r="20" spans="1:6" x14ac:dyDescent="0.2">
      <c r="A20" s="53" t="s">
        <v>90</v>
      </c>
      <c r="B20" s="54" t="s">
        <v>91</v>
      </c>
      <c r="C20" s="83">
        <f>C21</f>
        <v>69309</v>
      </c>
      <c r="D20" s="83">
        <f>D21</f>
        <v>67659</v>
      </c>
      <c r="E20" s="83">
        <f>E21</f>
        <v>67653.39</v>
      </c>
      <c r="F20" s="83">
        <f>(E20*100)/D20</f>
        <v>99.991708420165835</v>
      </c>
    </row>
    <row r="21" spans="1:6" x14ac:dyDescent="0.2">
      <c r="A21" s="55" t="s">
        <v>92</v>
      </c>
      <c r="B21" s="56" t="s">
        <v>93</v>
      </c>
      <c r="C21" s="84">
        <v>69309</v>
      </c>
      <c r="D21" s="84">
        <v>67659</v>
      </c>
      <c r="E21" s="84">
        <v>67653.39</v>
      </c>
      <c r="F21" s="84"/>
    </row>
    <row r="22" spans="1:6" x14ac:dyDescent="0.2">
      <c r="A22" s="51" t="s">
        <v>94</v>
      </c>
      <c r="B22" s="52" t="s">
        <v>95</v>
      </c>
      <c r="C22" s="82">
        <f>C23+C28+C32+C42</f>
        <v>66052</v>
      </c>
      <c r="D22" s="82">
        <f>D23+D28+D32+D42</f>
        <v>47718</v>
      </c>
      <c r="E22" s="82">
        <f>E23+E28+E32+E42</f>
        <v>47138.879999999997</v>
      </c>
      <c r="F22" s="81">
        <f>(E22*100)/D22</f>
        <v>98.786369923299389</v>
      </c>
    </row>
    <row r="23" spans="1:6" x14ac:dyDescent="0.2">
      <c r="A23" s="53" t="s">
        <v>96</v>
      </c>
      <c r="B23" s="54" t="s">
        <v>97</v>
      </c>
      <c r="C23" s="83">
        <f>C24+C25+C26+C27</f>
        <v>23396</v>
      </c>
      <c r="D23" s="83">
        <f>D24+D25+D26+D27</f>
        <v>19106</v>
      </c>
      <c r="E23" s="83">
        <f>E24+E25+E26+E27</f>
        <v>19102.46</v>
      </c>
      <c r="F23" s="83">
        <f>(E23*100)/D23</f>
        <v>99.981471788966815</v>
      </c>
    </row>
    <row r="24" spans="1:6" x14ac:dyDescent="0.2">
      <c r="A24" s="55" t="s">
        <v>98</v>
      </c>
      <c r="B24" s="56" t="s">
        <v>99</v>
      </c>
      <c r="C24" s="84">
        <v>3996</v>
      </c>
      <c r="D24" s="84">
        <v>2206</v>
      </c>
      <c r="E24" s="84">
        <v>2203</v>
      </c>
      <c r="F24" s="84"/>
    </row>
    <row r="25" spans="1:6" ht="25.5" x14ac:dyDescent="0.2">
      <c r="A25" s="55" t="s">
        <v>100</v>
      </c>
      <c r="B25" s="56" t="s">
        <v>101</v>
      </c>
      <c r="C25" s="84">
        <v>18000</v>
      </c>
      <c r="D25" s="84">
        <v>16230</v>
      </c>
      <c r="E25" s="84">
        <v>16229.46</v>
      </c>
      <c r="F25" s="84"/>
    </row>
    <row r="26" spans="1:6" x14ac:dyDescent="0.2">
      <c r="A26" s="55" t="s">
        <v>102</v>
      </c>
      <c r="B26" s="56" t="s">
        <v>103</v>
      </c>
      <c r="C26" s="84">
        <v>1000</v>
      </c>
      <c r="D26" s="84">
        <v>670</v>
      </c>
      <c r="E26" s="84">
        <v>670</v>
      </c>
      <c r="F26" s="84"/>
    </row>
    <row r="27" spans="1:6" x14ac:dyDescent="0.2">
      <c r="A27" s="55" t="s">
        <v>104</v>
      </c>
      <c r="B27" s="56" t="s">
        <v>105</v>
      </c>
      <c r="C27" s="84">
        <v>400</v>
      </c>
      <c r="D27" s="84">
        <v>0</v>
      </c>
      <c r="E27" s="84">
        <v>0</v>
      </c>
      <c r="F27" s="84"/>
    </row>
    <row r="28" spans="1:6" x14ac:dyDescent="0.2">
      <c r="A28" s="53" t="s">
        <v>106</v>
      </c>
      <c r="B28" s="54" t="s">
        <v>107</v>
      </c>
      <c r="C28" s="83">
        <f>C29+C30+C31</f>
        <v>20029</v>
      </c>
      <c r="D28" s="83">
        <f>D29+D30+D31</f>
        <v>11681</v>
      </c>
      <c r="E28" s="83">
        <f>E29+E30+E31</f>
        <v>11680.75</v>
      </c>
      <c r="F28" s="83">
        <f>(E28*100)/D28</f>
        <v>99.997859772279767</v>
      </c>
    </row>
    <row r="29" spans="1:6" x14ac:dyDescent="0.2">
      <c r="A29" s="55" t="s">
        <v>108</v>
      </c>
      <c r="B29" s="56" t="s">
        <v>109</v>
      </c>
      <c r="C29" s="84">
        <v>9900</v>
      </c>
      <c r="D29" s="84">
        <v>6887</v>
      </c>
      <c r="E29" s="84">
        <v>6886.99</v>
      </c>
      <c r="F29" s="84"/>
    </row>
    <row r="30" spans="1:6" x14ac:dyDescent="0.2">
      <c r="A30" s="55" t="s">
        <v>110</v>
      </c>
      <c r="B30" s="56" t="s">
        <v>111</v>
      </c>
      <c r="C30" s="84">
        <v>9664</v>
      </c>
      <c r="D30" s="84">
        <v>4438</v>
      </c>
      <c r="E30" s="84">
        <v>4437.97</v>
      </c>
      <c r="F30" s="84"/>
    </row>
    <row r="31" spans="1:6" x14ac:dyDescent="0.2">
      <c r="A31" s="55" t="s">
        <v>112</v>
      </c>
      <c r="B31" s="56" t="s">
        <v>113</v>
      </c>
      <c r="C31" s="84">
        <v>465</v>
      </c>
      <c r="D31" s="84">
        <v>356</v>
      </c>
      <c r="E31" s="84">
        <v>355.79</v>
      </c>
      <c r="F31" s="84"/>
    </row>
    <row r="32" spans="1:6" x14ac:dyDescent="0.2">
      <c r="A32" s="53" t="s">
        <v>114</v>
      </c>
      <c r="B32" s="54" t="s">
        <v>115</v>
      </c>
      <c r="C32" s="83">
        <f>C33+C34+C35+C36+C37+C38+C39+C40+C41</f>
        <v>18654</v>
      </c>
      <c r="D32" s="83">
        <f>D33+D34+D35+D36+D37+D38+D39+D40+D41</f>
        <v>13454</v>
      </c>
      <c r="E32" s="83">
        <f>E33+E34+E35+E36+E37+E38+E39+E40+E41</f>
        <v>13190.390000000001</v>
      </c>
      <c r="F32" s="83">
        <f>(E32*100)/D32</f>
        <v>98.040657053664333</v>
      </c>
    </row>
    <row r="33" spans="1:6" x14ac:dyDescent="0.2">
      <c r="A33" s="55" t="s">
        <v>116</v>
      </c>
      <c r="B33" s="56" t="s">
        <v>117</v>
      </c>
      <c r="C33" s="84">
        <v>8962</v>
      </c>
      <c r="D33" s="84">
        <v>6762</v>
      </c>
      <c r="E33" s="84">
        <v>6683.79</v>
      </c>
      <c r="F33" s="84"/>
    </row>
    <row r="34" spans="1:6" x14ac:dyDescent="0.2">
      <c r="A34" s="55" t="s">
        <v>118</v>
      </c>
      <c r="B34" s="56" t="s">
        <v>119</v>
      </c>
      <c r="C34" s="84">
        <v>1800</v>
      </c>
      <c r="D34" s="84">
        <v>700</v>
      </c>
      <c r="E34" s="84">
        <v>670.88</v>
      </c>
      <c r="F34" s="84"/>
    </row>
    <row r="35" spans="1:6" x14ac:dyDescent="0.2">
      <c r="A35" s="55" t="s">
        <v>120</v>
      </c>
      <c r="B35" s="56" t="s">
        <v>121</v>
      </c>
      <c r="C35" s="84">
        <v>700</v>
      </c>
      <c r="D35" s="84">
        <v>0</v>
      </c>
      <c r="E35" s="84">
        <v>0</v>
      </c>
      <c r="F35" s="84"/>
    </row>
    <row r="36" spans="1:6" x14ac:dyDescent="0.2">
      <c r="A36" s="55" t="s">
        <v>122</v>
      </c>
      <c r="B36" s="56" t="s">
        <v>123</v>
      </c>
      <c r="C36" s="84">
        <v>2000</v>
      </c>
      <c r="D36" s="84">
        <v>1405</v>
      </c>
      <c r="E36" s="84">
        <v>1404.86</v>
      </c>
      <c r="F36" s="84"/>
    </row>
    <row r="37" spans="1:6" x14ac:dyDescent="0.2">
      <c r="A37" s="55" t="s">
        <v>124</v>
      </c>
      <c r="B37" s="56" t="s">
        <v>125</v>
      </c>
      <c r="C37" s="84">
        <v>1900</v>
      </c>
      <c r="D37" s="84">
        <v>1600</v>
      </c>
      <c r="E37" s="84">
        <v>1511.84</v>
      </c>
      <c r="F37" s="84"/>
    </row>
    <row r="38" spans="1:6" x14ac:dyDescent="0.2">
      <c r="A38" s="55" t="s">
        <v>126</v>
      </c>
      <c r="B38" s="56" t="s">
        <v>127</v>
      </c>
      <c r="C38" s="84">
        <v>265</v>
      </c>
      <c r="D38" s="84">
        <v>65</v>
      </c>
      <c r="E38" s="84">
        <v>0</v>
      </c>
      <c r="F38" s="84"/>
    </row>
    <row r="39" spans="1:6" x14ac:dyDescent="0.2">
      <c r="A39" s="55" t="s">
        <v>128</v>
      </c>
      <c r="B39" s="56" t="s">
        <v>129</v>
      </c>
      <c r="C39" s="84">
        <v>2500</v>
      </c>
      <c r="D39" s="84">
        <v>2391</v>
      </c>
      <c r="E39" s="84">
        <v>2390.5100000000002</v>
      </c>
      <c r="F39" s="84"/>
    </row>
    <row r="40" spans="1:6" x14ac:dyDescent="0.2">
      <c r="A40" s="55" t="s">
        <v>130</v>
      </c>
      <c r="B40" s="56" t="s">
        <v>131</v>
      </c>
      <c r="C40" s="84">
        <v>27</v>
      </c>
      <c r="D40" s="84">
        <v>22</v>
      </c>
      <c r="E40" s="84">
        <v>19.920000000000002</v>
      </c>
      <c r="F40" s="84"/>
    </row>
    <row r="41" spans="1:6" x14ac:dyDescent="0.2">
      <c r="A41" s="55" t="s">
        <v>132</v>
      </c>
      <c r="B41" s="56" t="s">
        <v>133</v>
      </c>
      <c r="C41" s="84">
        <v>500</v>
      </c>
      <c r="D41" s="84">
        <v>509</v>
      </c>
      <c r="E41" s="84">
        <v>508.59</v>
      </c>
      <c r="F41" s="84"/>
    </row>
    <row r="42" spans="1:6" x14ac:dyDescent="0.2">
      <c r="A42" s="53" t="s">
        <v>134</v>
      </c>
      <c r="B42" s="54" t="s">
        <v>135</v>
      </c>
      <c r="C42" s="83">
        <f>C43+C44+C45+C46</f>
        <v>3973</v>
      </c>
      <c r="D42" s="83">
        <f>D43+D44+D45+D46</f>
        <v>3477</v>
      </c>
      <c r="E42" s="83">
        <f>E43+E44+E45+E46</f>
        <v>3165.2799999999997</v>
      </c>
      <c r="F42" s="83">
        <f>(E42*100)/D42</f>
        <v>91.034800115041705</v>
      </c>
    </row>
    <row r="43" spans="1:6" x14ac:dyDescent="0.2">
      <c r="A43" s="55" t="s">
        <v>136</v>
      </c>
      <c r="B43" s="56" t="s">
        <v>137</v>
      </c>
      <c r="C43" s="84">
        <v>700</v>
      </c>
      <c r="D43" s="84">
        <v>383</v>
      </c>
      <c r="E43" s="84">
        <v>382.71</v>
      </c>
      <c r="F43" s="84"/>
    </row>
    <row r="44" spans="1:6" x14ac:dyDescent="0.2">
      <c r="A44" s="55" t="s">
        <v>138</v>
      </c>
      <c r="B44" s="56" t="s">
        <v>139</v>
      </c>
      <c r="C44" s="84">
        <v>1000</v>
      </c>
      <c r="D44" s="84">
        <v>821</v>
      </c>
      <c r="E44" s="84">
        <v>715.17</v>
      </c>
      <c r="F44" s="84"/>
    </row>
    <row r="45" spans="1:6" x14ac:dyDescent="0.2">
      <c r="A45" s="55" t="s">
        <v>140</v>
      </c>
      <c r="B45" s="56" t="s">
        <v>141</v>
      </c>
      <c r="C45" s="84">
        <v>1773</v>
      </c>
      <c r="D45" s="84">
        <v>1773</v>
      </c>
      <c r="E45" s="84">
        <v>1664.43</v>
      </c>
      <c r="F45" s="84"/>
    </row>
    <row r="46" spans="1:6" x14ac:dyDescent="0.2">
      <c r="A46" s="55" t="s">
        <v>142</v>
      </c>
      <c r="B46" s="56" t="s">
        <v>135</v>
      </c>
      <c r="C46" s="84">
        <v>500</v>
      </c>
      <c r="D46" s="84">
        <v>500</v>
      </c>
      <c r="E46" s="84">
        <v>402.97</v>
      </c>
      <c r="F46" s="84"/>
    </row>
    <row r="47" spans="1:6" x14ac:dyDescent="0.2">
      <c r="A47" s="51" t="s">
        <v>143</v>
      </c>
      <c r="B47" s="52" t="s">
        <v>144</v>
      </c>
      <c r="C47" s="82">
        <f>C48+C50</f>
        <v>1083</v>
      </c>
      <c r="D47" s="82">
        <f>D48+D50</f>
        <v>968</v>
      </c>
      <c r="E47" s="82">
        <f>E48+E50</f>
        <v>966.42</v>
      </c>
      <c r="F47" s="81">
        <f>(E47*100)/D47</f>
        <v>99.836776859504127</v>
      </c>
    </row>
    <row r="48" spans="1:6" x14ac:dyDescent="0.2">
      <c r="A48" s="53" t="s">
        <v>145</v>
      </c>
      <c r="B48" s="54" t="s">
        <v>146</v>
      </c>
      <c r="C48" s="83">
        <f>C49</f>
        <v>333</v>
      </c>
      <c r="D48" s="83">
        <f>D49</f>
        <v>333</v>
      </c>
      <c r="E48" s="83">
        <f>E49</f>
        <v>332.37</v>
      </c>
      <c r="F48" s="83">
        <f>(E48*100)/D48</f>
        <v>99.810810810810807</v>
      </c>
    </row>
    <row r="49" spans="1:6" ht="25.5" x14ac:dyDescent="0.2">
      <c r="A49" s="55" t="s">
        <v>147</v>
      </c>
      <c r="B49" s="56" t="s">
        <v>148</v>
      </c>
      <c r="C49" s="84">
        <v>333</v>
      </c>
      <c r="D49" s="84">
        <v>333</v>
      </c>
      <c r="E49" s="84">
        <v>332.37</v>
      </c>
      <c r="F49" s="84"/>
    </row>
    <row r="50" spans="1:6" x14ac:dyDescent="0.2">
      <c r="A50" s="53" t="s">
        <v>149</v>
      </c>
      <c r="B50" s="54" t="s">
        <v>150</v>
      </c>
      <c r="C50" s="83">
        <f>C51</f>
        <v>750</v>
      </c>
      <c r="D50" s="83">
        <f>D51</f>
        <v>635</v>
      </c>
      <c r="E50" s="83">
        <f>E51</f>
        <v>634.04999999999995</v>
      </c>
      <c r="F50" s="83">
        <f>(E50*100)/D50</f>
        <v>99.850393700787407</v>
      </c>
    </row>
    <row r="51" spans="1:6" x14ac:dyDescent="0.2">
      <c r="A51" s="55" t="s">
        <v>151</v>
      </c>
      <c r="B51" s="56" t="s">
        <v>152</v>
      </c>
      <c r="C51" s="84">
        <v>750</v>
      </c>
      <c r="D51" s="84">
        <v>635</v>
      </c>
      <c r="E51" s="84">
        <v>634.04999999999995</v>
      </c>
      <c r="F51" s="84"/>
    </row>
    <row r="52" spans="1:6" x14ac:dyDescent="0.2">
      <c r="A52" s="49" t="s">
        <v>153</v>
      </c>
      <c r="B52" s="50" t="s">
        <v>154</v>
      </c>
      <c r="C52" s="80">
        <f>C53+C58</f>
        <v>64742</v>
      </c>
      <c r="D52" s="80">
        <f>D53+D58</f>
        <v>65253</v>
      </c>
      <c r="E52" s="80">
        <f>E53+E58</f>
        <v>64956.819999999992</v>
      </c>
      <c r="F52" s="81">
        <f>(E52*100)/D52</f>
        <v>99.546105159916024</v>
      </c>
    </row>
    <row r="53" spans="1:6" x14ac:dyDescent="0.2">
      <c r="A53" s="51" t="s">
        <v>155</v>
      </c>
      <c r="B53" s="52" t="s">
        <v>156</v>
      </c>
      <c r="C53" s="82">
        <f>C54+C56</f>
        <v>4742</v>
      </c>
      <c r="D53" s="82">
        <f>D54+D56</f>
        <v>4743</v>
      </c>
      <c r="E53" s="82">
        <f>E54+E56</f>
        <v>4447.2299999999996</v>
      </c>
      <c r="F53" s="81">
        <f>(E53*100)/D53</f>
        <v>93.764073371283999</v>
      </c>
    </row>
    <row r="54" spans="1:6" x14ac:dyDescent="0.2">
      <c r="A54" s="53" t="s">
        <v>157</v>
      </c>
      <c r="B54" s="54" t="s">
        <v>158</v>
      </c>
      <c r="C54" s="83">
        <f>C55</f>
        <v>1195</v>
      </c>
      <c r="D54" s="83">
        <f>D55</f>
        <v>1195</v>
      </c>
      <c r="E54" s="83">
        <f>E55</f>
        <v>900</v>
      </c>
      <c r="F54" s="83">
        <f>(E54*100)/D54</f>
        <v>75.313807531380746</v>
      </c>
    </row>
    <row r="55" spans="1:6" x14ac:dyDescent="0.2">
      <c r="A55" s="55" t="s">
        <v>159</v>
      </c>
      <c r="B55" s="56" t="s">
        <v>160</v>
      </c>
      <c r="C55" s="84">
        <v>1195</v>
      </c>
      <c r="D55" s="84">
        <v>1195</v>
      </c>
      <c r="E55" s="84">
        <v>900</v>
      </c>
      <c r="F55" s="84"/>
    </row>
    <row r="56" spans="1:6" x14ac:dyDescent="0.2">
      <c r="A56" s="53" t="s">
        <v>161</v>
      </c>
      <c r="B56" s="54" t="s">
        <v>162</v>
      </c>
      <c r="C56" s="83">
        <f>C57</f>
        <v>3547</v>
      </c>
      <c r="D56" s="83">
        <f>D57</f>
        <v>3548</v>
      </c>
      <c r="E56" s="83">
        <f>E57</f>
        <v>3547.23</v>
      </c>
      <c r="F56" s="83">
        <f>(E56*100)/D56</f>
        <v>99.978297632468994</v>
      </c>
    </row>
    <row r="57" spans="1:6" x14ac:dyDescent="0.2">
      <c r="A57" s="55" t="s">
        <v>163</v>
      </c>
      <c r="B57" s="56" t="s">
        <v>164</v>
      </c>
      <c r="C57" s="84">
        <v>3547</v>
      </c>
      <c r="D57" s="84">
        <v>3548</v>
      </c>
      <c r="E57" s="84">
        <v>3547.23</v>
      </c>
      <c r="F57" s="84"/>
    </row>
    <row r="58" spans="1:6" x14ac:dyDescent="0.2">
      <c r="A58" s="51" t="s">
        <v>165</v>
      </c>
      <c r="B58" s="52" t="s">
        <v>166</v>
      </c>
      <c r="C58" s="82">
        <f t="shared" ref="C58:E59" si="0">C59</f>
        <v>60000</v>
      </c>
      <c r="D58" s="82">
        <f t="shared" si="0"/>
        <v>60510</v>
      </c>
      <c r="E58" s="82">
        <f t="shared" si="0"/>
        <v>60509.59</v>
      </c>
      <c r="F58" s="81">
        <f>(E58*100)/D58</f>
        <v>99.999322426045282</v>
      </c>
    </row>
    <row r="59" spans="1:6" ht="25.5" x14ac:dyDescent="0.2">
      <c r="A59" s="53" t="s">
        <v>167</v>
      </c>
      <c r="B59" s="54" t="s">
        <v>168</v>
      </c>
      <c r="C59" s="83">
        <f t="shared" si="0"/>
        <v>60000</v>
      </c>
      <c r="D59" s="83">
        <f t="shared" si="0"/>
        <v>60510</v>
      </c>
      <c r="E59" s="83">
        <f t="shared" si="0"/>
        <v>60509.59</v>
      </c>
      <c r="F59" s="83">
        <f>(E59*100)/D59</f>
        <v>99.999322426045282</v>
      </c>
    </row>
    <row r="60" spans="1:6" x14ac:dyDescent="0.2">
      <c r="A60" s="55" t="s">
        <v>169</v>
      </c>
      <c r="B60" s="56" t="s">
        <v>168</v>
      </c>
      <c r="C60" s="84">
        <v>60000</v>
      </c>
      <c r="D60" s="84">
        <v>60510</v>
      </c>
      <c r="E60" s="84">
        <v>60509.59</v>
      </c>
      <c r="F60" s="84"/>
    </row>
    <row r="61" spans="1:6" x14ac:dyDescent="0.2">
      <c r="A61" s="49" t="s">
        <v>55</v>
      </c>
      <c r="B61" s="50" t="s">
        <v>56</v>
      </c>
      <c r="C61" s="80">
        <f t="shared" ref="C61:E62" si="1">C62</f>
        <v>659085</v>
      </c>
      <c r="D61" s="80">
        <f t="shared" si="1"/>
        <v>639498</v>
      </c>
      <c r="E61" s="80">
        <f t="shared" si="1"/>
        <v>638287.54999999993</v>
      </c>
      <c r="F61" s="81">
        <f>(E61*100)/D61</f>
        <v>99.810718719996004</v>
      </c>
    </row>
    <row r="62" spans="1:6" x14ac:dyDescent="0.2">
      <c r="A62" s="51" t="s">
        <v>69</v>
      </c>
      <c r="B62" s="52" t="s">
        <v>70</v>
      </c>
      <c r="C62" s="82">
        <f t="shared" si="1"/>
        <v>659085</v>
      </c>
      <c r="D62" s="82">
        <f t="shared" si="1"/>
        <v>639498</v>
      </c>
      <c r="E62" s="82">
        <f t="shared" si="1"/>
        <v>638287.54999999993</v>
      </c>
      <c r="F62" s="81">
        <f>(E62*100)/D62</f>
        <v>99.810718719996004</v>
      </c>
    </row>
    <row r="63" spans="1:6" ht="25.5" x14ac:dyDescent="0.2">
      <c r="A63" s="53" t="s">
        <v>71</v>
      </c>
      <c r="B63" s="54" t="s">
        <v>72</v>
      </c>
      <c r="C63" s="83">
        <f>C64+C65</f>
        <v>659085</v>
      </c>
      <c r="D63" s="83">
        <f>D64+D65</f>
        <v>639498</v>
      </c>
      <c r="E63" s="83">
        <f>E64+E65</f>
        <v>638287.54999999993</v>
      </c>
      <c r="F63" s="83">
        <f>(E63*100)/D63</f>
        <v>99.810718719996004</v>
      </c>
    </row>
    <row r="64" spans="1:6" x14ac:dyDescent="0.2">
      <c r="A64" s="55" t="s">
        <v>73</v>
      </c>
      <c r="B64" s="56" t="s">
        <v>74</v>
      </c>
      <c r="C64" s="84">
        <v>594343</v>
      </c>
      <c r="D64" s="84">
        <v>574245</v>
      </c>
      <c r="E64" s="84">
        <v>573330.73</v>
      </c>
      <c r="F64" s="84"/>
    </row>
    <row r="65" spans="1:12" ht="25.5" x14ac:dyDescent="0.2">
      <c r="A65" s="55" t="s">
        <v>75</v>
      </c>
      <c r="B65" s="56" t="s">
        <v>76</v>
      </c>
      <c r="C65" s="84">
        <v>64742</v>
      </c>
      <c r="D65" s="84">
        <v>65253</v>
      </c>
      <c r="E65" s="84">
        <v>64956.82</v>
      </c>
      <c r="F65" s="84"/>
      <c r="I65" s="40">
        <f>+C80+C75+C65+C64</f>
        <v>664569.03</v>
      </c>
      <c r="K65" s="40">
        <f>594343+64742</f>
        <v>659085</v>
      </c>
      <c r="L65" s="40">
        <f>+K65+5105.23+378.8</f>
        <v>664569.03</v>
      </c>
    </row>
    <row r="66" spans="1:12" x14ac:dyDescent="0.2">
      <c r="A66" s="48" t="s">
        <v>79</v>
      </c>
      <c r="B66" s="48" t="s">
        <v>188</v>
      </c>
      <c r="C66" s="78">
        <f t="shared" ref="C66:E68" si="2">C67</f>
        <v>544</v>
      </c>
      <c r="D66" s="78">
        <f t="shared" si="2"/>
        <v>544</v>
      </c>
      <c r="E66" s="78">
        <f t="shared" si="2"/>
        <v>378.8</v>
      </c>
      <c r="F66" s="79">
        <f>(E66*100)/D66</f>
        <v>69.632352941176464</v>
      </c>
      <c r="I66" s="40">
        <f>+C12-I65</f>
        <v>-5484.0300000000279</v>
      </c>
    </row>
    <row r="67" spans="1:12" x14ac:dyDescent="0.2">
      <c r="A67" s="49" t="s">
        <v>77</v>
      </c>
      <c r="B67" s="50" t="s">
        <v>78</v>
      </c>
      <c r="C67" s="80">
        <f t="shared" si="2"/>
        <v>544</v>
      </c>
      <c r="D67" s="80">
        <f t="shared" si="2"/>
        <v>544</v>
      </c>
      <c r="E67" s="80">
        <f t="shared" si="2"/>
        <v>378.8</v>
      </c>
      <c r="F67" s="81">
        <f>(E67*100)/D67</f>
        <v>69.632352941176464</v>
      </c>
    </row>
    <row r="68" spans="1:12" x14ac:dyDescent="0.2">
      <c r="A68" s="51" t="s">
        <v>94</v>
      </c>
      <c r="B68" s="52" t="s">
        <v>95</v>
      </c>
      <c r="C68" s="82">
        <f t="shared" si="2"/>
        <v>544</v>
      </c>
      <c r="D68" s="82">
        <f t="shared" si="2"/>
        <v>544</v>
      </c>
      <c r="E68" s="82">
        <f t="shared" si="2"/>
        <v>378.8</v>
      </c>
      <c r="F68" s="81">
        <f>(E68*100)/D68</f>
        <v>69.632352941176464</v>
      </c>
    </row>
    <row r="69" spans="1:12" x14ac:dyDescent="0.2">
      <c r="A69" s="53" t="s">
        <v>106</v>
      </c>
      <c r="B69" s="54" t="s">
        <v>107</v>
      </c>
      <c r="C69" s="83">
        <f>C70+C71</f>
        <v>544</v>
      </c>
      <c r="D69" s="83">
        <f>D70+D71</f>
        <v>544</v>
      </c>
      <c r="E69" s="83">
        <f>E70+E71</f>
        <v>378.8</v>
      </c>
      <c r="F69" s="83">
        <f>(E69*100)/D69</f>
        <v>69.632352941176464</v>
      </c>
    </row>
    <row r="70" spans="1:12" x14ac:dyDescent="0.2">
      <c r="A70" s="55" t="s">
        <v>108</v>
      </c>
      <c r="B70" s="56" t="s">
        <v>109</v>
      </c>
      <c r="C70" s="84">
        <v>438</v>
      </c>
      <c r="D70" s="84">
        <v>438</v>
      </c>
      <c r="E70" s="84">
        <v>378.8</v>
      </c>
      <c r="F70" s="84"/>
    </row>
    <row r="71" spans="1:12" x14ac:dyDescent="0.2">
      <c r="A71" s="55" t="s">
        <v>110</v>
      </c>
      <c r="B71" s="56" t="s">
        <v>111</v>
      </c>
      <c r="C71" s="84">
        <v>106</v>
      </c>
      <c r="D71" s="84">
        <v>106</v>
      </c>
      <c r="E71" s="84">
        <v>0</v>
      </c>
      <c r="F71" s="84"/>
    </row>
    <row r="72" spans="1:12" x14ac:dyDescent="0.2">
      <c r="A72" s="49" t="s">
        <v>55</v>
      </c>
      <c r="B72" s="50" t="s">
        <v>56</v>
      </c>
      <c r="C72" s="80">
        <f t="shared" ref="C72:E74" si="3">C73</f>
        <v>378.8</v>
      </c>
      <c r="D72" s="80">
        <f t="shared" si="3"/>
        <v>544</v>
      </c>
      <c r="E72" s="80">
        <f t="shared" si="3"/>
        <v>378.8</v>
      </c>
      <c r="F72" s="81">
        <f>(E72*100)/D72</f>
        <v>69.632352941176464</v>
      </c>
    </row>
    <row r="73" spans="1:12" x14ac:dyDescent="0.2">
      <c r="A73" s="51" t="s">
        <v>63</v>
      </c>
      <c r="B73" s="52" t="s">
        <v>64</v>
      </c>
      <c r="C73" s="82">
        <f t="shared" si="3"/>
        <v>378.8</v>
      </c>
      <c r="D73" s="82">
        <f t="shared" si="3"/>
        <v>544</v>
      </c>
      <c r="E73" s="82">
        <f t="shared" si="3"/>
        <v>378.8</v>
      </c>
      <c r="F73" s="81">
        <f>(E73*100)/D73</f>
        <v>69.632352941176464</v>
      </c>
    </row>
    <row r="74" spans="1:12" x14ac:dyDescent="0.2">
      <c r="A74" s="53" t="s">
        <v>65</v>
      </c>
      <c r="B74" s="54" t="s">
        <v>66</v>
      </c>
      <c r="C74" s="83">
        <f t="shared" si="3"/>
        <v>378.8</v>
      </c>
      <c r="D74" s="83">
        <f t="shared" si="3"/>
        <v>544</v>
      </c>
      <c r="E74" s="83">
        <f t="shared" si="3"/>
        <v>378.8</v>
      </c>
      <c r="F74" s="83">
        <f>(E74*100)/D74</f>
        <v>69.632352941176464</v>
      </c>
    </row>
    <row r="75" spans="1:12" x14ac:dyDescent="0.2">
      <c r="A75" s="55" t="s">
        <v>67</v>
      </c>
      <c r="B75" s="56" t="s">
        <v>68</v>
      </c>
      <c r="C75" s="84">
        <v>378.8</v>
      </c>
      <c r="D75" s="84">
        <v>544</v>
      </c>
      <c r="E75" s="84">
        <v>378.8</v>
      </c>
      <c r="F75" s="84"/>
    </row>
    <row r="76" spans="1:12" x14ac:dyDescent="0.2">
      <c r="A76" s="48" t="s">
        <v>181</v>
      </c>
      <c r="B76" s="48" t="s">
        <v>189</v>
      </c>
      <c r="C76" s="78"/>
      <c r="D76" s="78"/>
      <c r="E76" s="78"/>
      <c r="F76" s="79" t="e">
        <f>(E76*100)/D76</f>
        <v>#DIV/0!</v>
      </c>
    </row>
    <row r="77" spans="1:12" x14ac:dyDescent="0.2">
      <c r="A77" s="49" t="s">
        <v>55</v>
      </c>
      <c r="B77" s="50" t="s">
        <v>56</v>
      </c>
      <c r="C77" s="80">
        <f t="shared" ref="C77:E79" si="4">C78</f>
        <v>5105.2299999999996</v>
      </c>
      <c r="D77" s="80">
        <f t="shared" si="4"/>
        <v>0</v>
      </c>
      <c r="E77" s="80">
        <f t="shared" si="4"/>
        <v>0</v>
      </c>
      <c r="F77" s="81" t="e">
        <f>(E77*100)/D77</f>
        <v>#DIV/0!</v>
      </c>
    </row>
    <row r="78" spans="1:12" x14ac:dyDescent="0.2">
      <c r="A78" s="51" t="s">
        <v>57</v>
      </c>
      <c r="B78" s="52" t="s">
        <v>58</v>
      </c>
      <c r="C78" s="82">
        <f t="shared" si="4"/>
        <v>5105.2299999999996</v>
      </c>
      <c r="D78" s="82">
        <f t="shared" si="4"/>
        <v>0</v>
      </c>
      <c r="E78" s="82">
        <f t="shared" si="4"/>
        <v>0</v>
      </c>
      <c r="F78" s="81" t="e">
        <f>(E78*100)/D78</f>
        <v>#DIV/0!</v>
      </c>
    </row>
    <row r="79" spans="1:12" x14ac:dyDescent="0.2">
      <c r="A79" s="53" t="s">
        <v>59</v>
      </c>
      <c r="B79" s="54" t="s">
        <v>60</v>
      </c>
      <c r="C79" s="83">
        <f t="shared" si="4"/>
        <v>5105.2299999999996</v>
      </c>
      <c r="D79" s="83">
        <f t="shared" si="4"/>
        <v>0</v>
      </c>
      <c r="E79" s="83">
        <f t="shared" si="4"/>
        <v>0</v>
      </c>
      <c r="F79" s="83" t="e">
        <f>(E79*100)/D79</f>
        <v>#DIV/0!</v>
      </c>
    </row>
    <row r="80" spans="1:12" x14ac:dyDescent="0.2">
      <c r="A80" s="55" t="s">
        <v>61</v>
      </c>
      <c r="B80" s="56" t="s">
        <v>62</v>
      </c>
      <c r="C80" s="84">
        <v>5105.2299999999996</v>
      </c>
      <c r="D80" s="84">
        <v>0</v>
      </c>
      <c r="E80" s="84">
        <v>0</v>
      </c>
      <c r="F80" s="84"/>
    </row>
    <row r="81" spans="4:4" s="57" customFormat="1" x14ac:dyDescent="0.2"/>
    <row r="82" spans="4:4" s="57" customFormat="1" x14ac:dyDescent="0.2"/>
    <row r="83" spans="4:4" s="57" customFormat="1" x14ac:dyDescent="0.2"/>
    <row r="84" spans="4:4" s="57" customFormat="1" x14ac:dyDescent="0.2"/>
    <row r="85" spans="4:4" s="57" customFormat="1" x14ac:dyDescent="0.2"/>
    <row r="86" spans="4:4" s="57" customFormat="1" x14ac:dyDescent="0.2">
      <c r="D86" s="101">
        <f>+C80+C75</f>
        <v>5484.03</v>
      </c>
    </row>
    <row r="87" spans="4:4" s="57" customFormat="1" x14ac:dyDescent="0.2"/>
    <row r="88" spans="4:4" s="57" customFormat="1" x14ac:dyDescent="0.2"/>
    <row r="89" spans="4:4" s="57" customFormat="1" x14ac:dyDescent="0.2"/>
    <row r="90" spans="4:4" s="57" customFormat="1" x14ac:dyDescent="0.2"/>
    <row r="91" spans="4:4" s="57" customFormat="1" x14ac:dyDescent="0.2"/>
    <row r="92" spans="4:4" s="57" customFormat="1" x14ac:dyDescent="0.2"/>
    <row r="93" spans="4:4" s="57" customFormat="1" x14ac:dyDescent="0.2"/>
    <row r="94" spans="4:4" s="57" customFormat="1" x14ac:dyDescent="0.2"/>
    <row r="95" spans="4:4" s="57" customFormat="1" x14ac:dyDescent="0.2"/>
    <row r="96" spans="4:4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40"/>
      <c r="B1258" s="40"/>
      <c r="C1258" s="40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pans="1:3" x14ac:dyDescent="0.2">
      <c r="A1265" s="40"/>
      <c r="B1265" s="40"/>
      <c r="C1265" s="40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Mira Čulo</cp:lastModifiedBy>
  <cp:lastPrinted>2024-03-29T12:35:12Z</cp:lastPrinted>
  <dcterms:created xsi:type="dcterms:W3CDTF">2022-08-12T12:51:27Z</dcterms:created>
  <dcterms:modified xsi:type="dcterms:W3CDTF">2024-04-02T08:26:42Z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