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ZVJEŠĆE O IZVRŠ\iZVJEŠĆE O IZV.2024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D15" i="5" l="1"/>
  <c r="H76" i="3"/>
  <c r="D8" i="5"/>
  <c r="H21" i="3"/>
  <c r="H10" i="1"/>
  <c r="H12" i="1" s="1"/>
  <c r="H14" i="1"/>
  <c r="H15" i="1" s="1"/>
  <c r="I76" i="3"/>
  <c r="I21" i="3"/>
  <c r="I14" i="1"/>
  <c r="I15" i="1" s="1"/>
  <c r="I10" i="1"/>
  <c r="I12" i="1" s="1"/>
  <c r="G24" i="1"/>
  <c r="G12" i="1"/>
  <c r="J12" i="1"/>
  <c r="G15" i="1"/>
  <c r="J15" i="1"/>
  <c r="J16" i="1" l="1"/>
  <c r="K12" i="1"/>
  <c r="I16" i="1"/>
  <c r="L12" i="1"/>
  <c r="H16" i="1"/>
  <c r="G16" i="1"/>
  <c r="L15" i="1"/>
  <c r="K15" i="1"/>
  <c r="H26" i="1"/>
  <c r="I26" i="1"/>
  <c r="J26" i="1"/>
  <c r="G26" i="1"/>
  <c r="H23" i="1"/>
  <c r="I23" i="1"/>
  <c r="J23" i="1"/>
  <c r="K23" i="1" s="1"/>
  <c r="G23" i="1"/>
  <c r="L26" i="1" l="1"/>
  <c r="K16" i="1"/>
  <c r="L16" i="1"/>
  <c r="I27" i="1"/>
  <c r="K26" i="1"/>
  <c r="H27" i="1"/>
  <c r="L23" i="1"/>
  <c r="J27" i="1"/>
  <c r="G27" i="1"/>
  <c r="K27" i="1" s="1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6" i="15"/>
  <c r="E76" i="15"/>
  <c r="D76" i="15"/>
  <c r="C76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E65" i="15"/>
  <c r="D65" i="15"/>
  <c r="F65" i="15" s="1"/>
  <c r="C65" i="15"/>
  <c r="E64" i="15"/>
  <c r="C64" i="15"/>
  <c r="E63" i="15"/>
  <c r="C63" i="15"/>
  <c r="E61" i="15"/>
  <c r="D61" i="15"/>
  <c r="F61" i="15" s="1"/>
  <c r="C61" i="15"/>
  <c r="E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E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E12" i="15"/>
  <c r="C12" i="15"/>
  <c r="F9" i="15"/>
  <c r="E9" i="15"/>
  <c r="D9" i="15"/>
  <c r="C9" i="15"/>
  <c r="F8" i="15"/>
  <c r="E8" i="15"/>
  <c r="D8" i="15"/>
  <c r="C8" i="15"/>
  <c r="E7" i="15"/>
  <c r="C7" i="15"/>
  <c r="H8" i="8"/>
  <c r="G8" i="8"/>
  <c r="G7" i="8"/>
  <c r="F7" i="8"/>
  <c r="E7" i="8"/>
  <c r="E6" i="8" s="1"/>
  <c r="H6" i="8" s="1"/>
  <c r="D7" i="8"/>
  <c r="D6" i="8" s="1"/>
  <c r="C7" i="8"/>
  <c r="C6" i="8" s="1"/>
  <c r="G6" i="8" s="1"/>
  <c r="F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4" i="5"/>
  <c r="E14" i="5"/>
  <c r="H14" i="5" s="1"/>
  <c r="D14" i="5"/>
  <c r="D13" i="5" s="1"/>
  <c r="C14" i="5"/>
  <c r="G14" i="5" s="1"/>
  <c r="F13" i="5"/>
  <c r="E13" i="5"/>
  <c r="H13" i="5" s="1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E7" i="5"/>
  <c r="H7" i="5" s="1"/>
  <c r="D7" i="5"/>
  <c r="C7" i="5"/>
  <c r="G7" i="5" s="1"/>
  <c r="C6" i="5"/>
  <c r="L76" i="3"/>
  <c r="K76" i="3"/>
  <c r="K75" i="3"/>
  <c r="J75" i="3"/>
  <c r="I75" i="3"/>
  <c r="I74" i="3" s="1"/>
  <c r="H75" i="3"/>
  <c r="H74" i="3" s="1"/>
  <c r="H68" i="3" s="1"/>
  <c r="H26" i="3" s="1"/>
  <c r="G75" i="3"/>
  <c r="K74" i="3"/>
  <c r="J74" i="3"/>
  <c r="G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K68" i="3"/>
  <c r="J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J48" i="3"/>
  <c r="I48" i="3"/>
  <c r="H48" i="3"/>
  <c r="G48" i="3"/>
  <c r="G36" i="3" s="1"/>
  <c r="K36" i="3" s="1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J36" i="3"/>
  <c r="I36" i="3"/>
  <c r="H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G28" i="3" s="1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J26" i="3"/>
  <c r="L21" i="3"/>
  <c r="K21" i="3"/>
  <c r="L20" i="3"/>
  <c r="K20" i="3"/>
  <c r="J19" i="3"/>
  <c r="I19" i="3"/>
  <c r="I18" i="3" s="1"/>
  <c r="H19" i="3"/>
  <c r="H18" i="3" s="1"/>
  <c r="H11" i="3" s="1"/>
  <c r="H10" i="3" s="1"/>
  <c r="G19" i="3"/>
  <c r="G18" i="3" s="1"/>
  <c r="J18" i="3"/>
  <c r="L17" i="3"/>
  <c r="K17" i="3"/>
  <c r="J16" i="3"/>
  <c r="L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D60" i="15" l="1"/>
  <c r="D64" i="15"/>
  <c r="G9" i="5"/>
  <c r="F6" i="5"/>
  <c r="G6" i="5" s="1"/>
  <c r="C13" i="5"/>
  <c r="G13" i="5" s="1"/>
  <c r="K19" i="3"/>
  <c r="K48" i="3"/>
  <c r="D6" i="5"/>
  <c r="H7" i="8"/>
  <c r="E6" i="5"/>
  <c r="H6" i="5" s="1"/>
  <c r="J15" i="3"/>
  <c r="K16" i="3"/>
  <c r="L74" i="3"/>
  <c r="I68" i="3"/>
  <c r="L75" i="3"/>
  <c r="L18" i="3"/>
  <c r="I11" i="3"/>
  <c r="L19" i="3"/>
  <c r="L27" i="1"/>
  <c r="K18" i="3"/>
  <c r="G11" i="3"/>
  <c r="G27" i="3"/>
  <c r="K27" i="3" s="1"/>
  <c r="K32" i="3"/>
  <c r="K28" i="3"/>
  <c r="F60" i="15" l="1"/>
  <c r="D54" i="15"/>
  <c r="F64" i="15"/>
  <c r="D63" i="15"/>
  <c r="F63" i="15" s="1"/>
  <c r="G26" i="3"/>
  <c r="K26" i="3" s="1"/>
  <c r="L15" i="3"/>
  <c r="K15" i="3"/>
  <c r="J11" i="3"/>
  <c r="J10" i="3" s="1"/>
  <c r="I26" i="3"/>
  <c r="L26" i="3" s="1"/>
  <c r="L68" i="3"/>
  <c r="I10" i="3"/>
  <c r="L10" i="3" s="1"/>
  <c r="L11" i="3"/>
  <c r="G10" i="3"/>
  <c r="K10" i="3" s="1"/>
  <c r="K11" i="3"/>
  <c r="F54" i="15" l="1"/>
  <c r="D12" i="15"/>
  <c r="F12" i="15" l="1"/>
  <c r="D7" i="15"/>
  <c r="F7" i="15" s="1"/>
</calcChain>
</file>

<file path=xl/sharedStrings.xml><?xml version="1.0" encoding="utf-8"?>
<sst xmlns="http://schemas.openxmlformats.org/spreadsheetml/2006/main" count="421" uniqueCount="191">
  <si>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</si>
  <si>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</si>
  <si>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</si>
  <si>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</si>
  <si>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</si>
  <si>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</si>
  <si>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</si>
  <si>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</si>
  <si>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</si>
  <si>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</si>
  <si>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</si>
  <si>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</si>
  <si>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</si>
  <si>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</si>
  <si>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</si>
  <si>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</si>
  <si>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</si>
  <si>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</si>
  <si>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</si>
  <si>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</si>
  <si>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</si>
  <si>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</si>
  <si>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</si>
  <si>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</si>
  <si>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</si>
  <si>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</si>
  <si>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</si>
  <si>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</si>
  <si>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</si>
  <si>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</si>
  <si>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</si>
  <si>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</si>
  <si>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</si>
  <si>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</si>
  <si>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</si>
  <si>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</si>
  <si>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</si>
  <si>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</si>
  <si>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</si>
  <si>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</si>
  <si>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</si>
  <si>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</si>
  <si>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</si>
  <si>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</si>
  <si>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</si>
  <si>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</si>
  <si>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</si>
  <si>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</si>
  <si>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</si>
  <si>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</si>
  <si>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</si>
  <si>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</si>
  <si>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</si>
  <si>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</si>
  <si>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</si>
  <si>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</si>
  <si>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</si>
  <si>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</si>
  <si>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</si>
  <si>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</si>
  <si>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</si>
  <si>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</si>
  <si>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</si>
  <si>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</si>
  <si>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</si>
  <si>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</si>
  <si>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</si>
  <si>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</si>
  <si>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</si>
  <si>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</si>
  <si>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</si>
  <si>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</si>
  <si>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</si>
  <si>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</si>
  <si>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</si>
  <si>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</si>
  <si>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</si>
  <si>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</si>
  <si>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</si>
  <si>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</si>
  <si>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</si>
  <si>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</si>
  <si>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</si>
  <si>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</si>
  <si>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</si>
  <si>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</si>
  <si>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</si>
  <si>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</si>
  <si>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</si>
  <si>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</si>
  <si>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</si>
  <si>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</si>
  <si>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</si>
  <si>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</si>
  <si>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</si>
  <si>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</si>
  <si>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</si>
  <si>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</si>
  <si>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</si>
  <si>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</si>
  <si>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</si>
  <si>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</si>
  <si>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</si>
  <si>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</si>
  <si>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</si>
  <si>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</si>
  <si>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</si>
  <si>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</si>
  <si>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</si>
  <si>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</si>
  <si>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</si>
  <si>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</si>
  <si>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</si>
  <si>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</si>
  <si>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</si>
  <si>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</si>
  <si>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</si>
  <si>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</si>
  <si>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</si>
  <si>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</si>
  <si>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</si>
  <si>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</si>
  <si>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</si>
  <si>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</si>
  <si>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</si>
  <si>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</si>
  <si>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</si>
  <si>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</si>
  <si>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</si>
  <si>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</si>
  <si>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</si>
  <si>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</si>
  <si>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</si>
  <si>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</si>
  <si>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</si>
  <si>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</si>
  <si>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</si>
  <si>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</si>
  <si>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</si>
  <si>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</si>
  <si>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</si>
  <si>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</si>
  <si>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</si>
  <si>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</si>
  <si>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</si>
  <si>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</si>
  <si>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</si>
  <si>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</si>
  <si>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</si>
  <si>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</si>
  <si>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</si>
  <si>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</si>
  <si>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</si>
  <si>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</si>
  <si>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</si>
  <si>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</si>
  <si>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</si>
  <si>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</si>
  <si>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</si>
  <si>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</si>
  <si>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</si>
  <si>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</si>
  <si>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</si>
  <si>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</si>
  <si>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</si>
  <si>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</si>
  <si>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</si>
  <si>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</si>
  <si>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</si>
  <si>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</si>
  <si>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</si>
  <si>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</si>
  <si>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</si>
  <si>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</si>
  <si>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</si>
  <si>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</si>
  <si>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</si>
  <si>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</si>
  <si>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</si>
  <si>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3566 SPLIT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</si>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</sst>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B2" workbookViewId="0">
      <selection activeCell="J36" sqref="J3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8" t="s">
        <v>31</v>
      </c>
      <c r="C7" s="108"/>
      <c r="D7" s="108"/>
      <c r="E7" s="108"/>
      <c r="F7" s="108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1" t="s">
        <v>8</v>
      </c>
      <c r="C10" s="102"/>
      <c r="D10" s="102"/>
      <c r="E10" s="102"/>
      <c r="F10" s="103"/>
      <c r="G10" s="85">
        <v>781870.06</v>
      </c>
      <c r="H10" s="86">
        <f>2015973</f>
        <v>2015973</v>
      </c>
      <c r="I10" s="86">
        <f>2015973+241000</f>
        <v>2256973</v>
      </c>
      <c r="J10" s="86">
        <v>1090744.3500000001</v>
      </c>
      <c r="K10" s="86"/>
      <c r="L10" s="86"/>
    </row>
    <row r="11" spans="2:13" x14ac:dyDescent="0.25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8" t="s">
        <v>0</v>
      </c>
      <c r="C12" s="99"/>
      <c r="D12" s="99"/>
      <c r="E12" s="99"/>
      <c r="F12" s="100"/>
      <c r="G12" s="87">
        <f>G10+G11</f>
        <v>781870.06</v>
      </c>
      <c r="H12" s="87">
        <f t="shared" ref="H12:J12" si="0">H10+H11</f>
        <v>2015973</v>
      </c>
      <c r="I12" s="87">
        <f t="shared" si="0"/>
        <v>2256973</v>
      </c>
      <c r="J12" s="87">
        <f t="shared" si="0"/>
        <v>1090744.3500000001</v>
      </c>
      <c r="K12" s="88">
        <f>J12/G12*100</f>
        <v>139.50455527098711</v>
      </c>
      <c r="L12" s="88">
        <f>J12/I12*100</f>
        <v>48.32775358854537</v>
      </c>
    </row>
    <row r="13" spans="2:13" x14ac:dyDescent="0.25">
      <c r="B13" s="114" t="s">
        <v>9</v>
      </c>
      <c r="C13" s="102"/>
      <c r="D13" s="102"/>
      <c r="E13" s="102"/>
      <c r="F13" s="102"/>
      <c r="G13" s="89">
        <v>780277.6100000001</v>
      </c>
      <c r="H13" s="86">
        <v>2006829</v>
      </c>
      <c r="I13" s="86">
        <v>2006829</v>
      </c>
      <c r="J13" s="86">
        <v>1088556.67</v>
      </c>
      <c r="K13" s="86"/>
      <c r="L13" s="86"/>
    </row>
    <row r="14" spans="2:13" x14ac:dyDescent="0.25">
      <c r="B14" s="104" t="s">
        <v>10</v>
      </c>
      <c r="C14" s="103"/>
      <c r="D14" s="103"/>
      <c r="E14" s="103"/>
      <c r="F14" s="103"/>
      <c r="G14" s="85">
        <v>1592.45</v>
      </c>
      <c r="H14" s="86">
        <f>9144</f>
        <v>9144</v>
      </c>
      <c r="I14" s="86">
        <f>9144+241000</f>
        <v>250144</v>
      </c>
      <c r="J14" s="86">
        <v>1657.34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781870.06</v>
      </c>
      <c r="H15" s="87">
        <f t="shared" ref="H15:J15" si="1">H13+H14</f>
        <v>2015973</v>
      </c>
      <c r="I15" s="87">
        <f t="shared" si="1"/>
        <v>2256973</v>
      </c>
      <c r="J15" s="87">
        <f t="shared" si="1"/>
        <v>1090214.01</v>
      </c>
      <c r="K15" s="88">
        <f>J15/G15*100</f>
        <v>139.43672558583455</v>
      </c>
      <c r="L15" s="88">
        <f>J15/I15*100</f>
        <v>48.304255744308861</v>
      </c>
    </row>
    <row r="16" spans="2:13" x14ac:dyDescent="0.25">
      <c r="B16" s="113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530.34000000008382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9">
        <v>1</v>
      </c>
      <c r="C20" s="110"/>
      <c r="D20" s="110"/>
      <c r="E20" s="110"/>
      <c r="F20" s="11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1" t="s">
        <v>5</v>
      </c>
      <c r="C24" s="102"/>
      <c r="D24" s="102"/>
      <c r="E24" s="102"/>
      <c r="F24" s="102"/>
      <c r="G24" s="89">
        <f>39944.5</f>
        <v>39944.5</v>
      </c>
      <c r="H24" s="86">
        <v>40782.339999999997</v>
      </c>
      <c r="I24" s="86">
        <v>40782.339999999997</v>
      </c>
      <c r="J24" s="86">
        <v>40782.339999999997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1" t="s">
        <v>27</v>
      </c>
      <c r="C25" s="102"/>
      <c r="D25" s="102"/>
      <c r="E25" s="102"/>
      <c r="F25" s="102"/>
      <c r="G25" s="89">
        <v>-40782.339999999997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5" t="s">
        <v>29</v>
      </c>
      <c r="C26" s="116"/>
      <c r="D26" s="116"/>
      <c r="E26" s="116"/>
      <c r="F26" s="117"/>
      <c r="G26" s="94">
        <f>G24+G25</f>
        <v>-837.83999999999651</v>
      </c>
      <c r="H26" s="94">
        <f t="shared" ref="H26:J26" si="4">H24+H25</f>
        <v>40782.339999999997</v>
      </c>
      <c r="I26" s="94">
        <f t="shared" si="4"/>
        <v>40782.339999999997</v>
      </c>
      <c r="J26" s="94">
        <f t="shared" si="4"/>
        <v>40782.339999999997</v>
      </c>
      <c r="K26" s="93">
        <f>J26/G26*100</f>
        <v>-4867.5570514656929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30</v>
      </c>
      <c r="C27" s="112"/>
      <c r="D27" s="112"/>
      <c r="E27" s="112"/>
      <c r="F27" s="112"/>
      <c r="G27" s="94">
        <f>G16+G26</f>
        <v>-837.83999999999651</v>
      </c>
      <c r="H27" s="94">
        <f t="shared" ref="H27:J27" si="5">H16+H26</f>
        <v>40782.339999999997</v>
      </c>
      <c r="I27" s="94">
        <f t="shared" si="5"/>
        <v>40782.339999999997</v>
      </c>
      <c r="J27" s="94">
        <f t="shared" si="5"/>
        <v>41312.68000000008</v>
      </c>
      <c r="K27" s="93">
        <f>J27/G27*100</f>
        <v>-4930.8555332760734</v>
      </c>
      <c r="L27" s="93">
        <f>J27/I27*100</f>
        <v>101.30041581723874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7"/>
  <sheetViews>
    <sheetView topLeftCell="B1" zoomScale="90" zoomScaleNormal="90" workbookViewId="0">
      <selection activeCell="J17" sqref="J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95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781870.06</v>
      </c>
      <c r="H10" s="65">
        <f>H11</f>
        <v>2015973</v>
      </c>
      <c r="I10" s="65">
        <f>I11</f>
        <v>2256973</v>
      </c>
      <c r="J10" s="65">
        <f>J11</f>
        <v>1090744.3500000001</v>
      </c>
      <c r="K10" s="69">
        <f t="shared" ref="K10:K21" si="0">(J10*100)/G10</f>
        <v>139.50455527098711</v>
      </c>
      <c r="L10" s="69">
        <f t="shared" ref="L10:L21" si="1">(J10*100)/I10</f>
        <v>48.32775358854537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781870.06</v>
      </c>
      <c r="H11" s="65">
        <f>H12+H15+H18</f>
        <v>2015973</v>
      </c>
      <c r="I11" s="65">
        <f>I12+I15+I18</f>
        <v>2256973</v>
      </c>
      <c r="J11" s="65">
        <f>J12+J15+J18</f>
        <v>1090744.3500000001</v>
      </c>
      <c r="K11" s="65">
        <f t="shared" si="0"/>
        <v>139.50455527098711</v>
      </c>
      <c r="L11" s="65">
        <f t="shared" si="1"/>
        <v>48.32775358854537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133</v>
      </c>
      <c r="I12" s="65">
        <f t="shared" si="2"/>
        <v>133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133</v>
      </c>
      <c r="I13" s="65">
        <f t="shared" si="2"/>
        <v>133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133</v>
      </c>
      <c r="I14" s="66">
        <v>133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796</v>
      </c>
      <c r="I15" s="65">
        <f t="shared" si="3"/>
        <v>796</v>
      </c>
      <c r="J15" s="65">
        <f t="shared" si="3"/>
        <v>530.34</v>
      </c>
      <c r="K15" s="65" t="e">
        <f t="shared" si="0"/>
        <v>#DIV/0!</v>
      </c>
      <c r="L15" s="65">
        <f t="shared" si="1"/>
        <v>66.625628140703512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796</v>
      </c>
      <c r="I16" s="65">
        <f t="shared" si="3"/>
        <v>796</v>
      </c>
      <c r="J16" s="65">
        <f t="shared" si="3"/>
        <v>530.34</v>
      </c>
      <c r="K16" s="65" t="e">
        <f t="shared" si="0"/>
        <v>#DIV/0!</v>
      </c>
      <c r="L16" s="65">
        <f t="shared" si="1"/>
        <v>66.625628140703512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796</v>
      </c>
      <c r="I17" s="66">
        <v>796</v>
      </c>
      <c r="J17" s="66">
        <f>572.89-42.55</f>
        <v>530.34</v>
      </c>
      <c r="K17" s="66" t="e">
        <f t="shared" si="0"/>
        <v>#DIV/0!</v>
      </c>
      <c r="L17" s="66">
        <f t="shared" si="1"/>
        <v>66.625628140703512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781870.06</v>
      </c>
      <c r="H18" s="65">
        <f>H19</f>
        <v>2015044</v>
      </c>
      <c r="I18" s="65">
        <f>I19</f>
        <v>2256044</v>
      </c>
      <c r="J18" s="65">
        <f>J19</f>
        <v>1090214.01</v>
      </c>
      <c r="K18" s="65">
        <f t="shared" si="0"/>
        <v>139.43672558583455</v>
      </c>
      <c r="L18" s="65">
        <f t="shared" si="1"/>
        <v>48.324146603523687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781870.06</v>
      </c>
      <c r="H19" s="65">
        <f>H20+H21</f>
        <v>2015044</v>
      </c>
      <c r="I19" s="65">
        <f>I20+I21</f>
        <v>2256044</v>
      </c>
      <c r="J19" s="65">
        <f>J20+J21</f>
        <v>1090214.01</v>
      </c>
      <c r="K19" s="65">
        <f t="shared" si="0"/>
        <v>139.43672558583455</v>
      </c>
      <c r="L19" s="65">
        <f t="shared" si="1"/>
        <v>48.324146603523687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780277.6100000001</v>
      </c>
      <c r="H20" s="66">
        <v>2005900</v>
      </c>
      <c r="I20" s="66">
        <v>2005900</v>
      </c>
      <c r="J20" s="66">
        <v>1088556.67</v>
      </c>
      <c r="K20" s="66">
        <f t="shared" si="0"/>
        <v>139.50889478938143</v>
      </c>
      <c r="L20" s="66">
        <f t="shared" si="1"/>
        <v>54.267743656214165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1592.45</v>
      </c>
      <c r="H21" s="66">
        <f>9144</f>
        <v>9144</v>
      </c>
      <c r="I21" s="66">
        <f>9144+241000</f>
        <v>250144</v>
      </c>
      <c r="J21" s="66">
        <v>1657.34</v>
      </c>
      <c r="K21" s="66">
        <f t="shared" si="0"/>
        <v>104.07485321360168</v>
      </c>
      <c r="L21" s="66">
        <f t="shared" si="1"/>
        <v>0.66255436868363826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781870.06</v>
      </c>
      <c r="H26" s="65">
        <f>H27+H68</f>
        <v>2015973</v>
      </c>
      <c r="I26" s="65">
        <f>I27+I68</f>
        <v>2256973</v>
      </c>
      <c r="J26" s="65">
        <f>J27+J68</f>
        <v>1090214.01</v>
      </c>
      <c r="K26" s="70">
        <f t="shared" ref="K26:K57" si="4">(J26*100)/G26</f>
        <v>139.43672558583455</v>
      </c>
      <c r="L26" s="70">
        <f t="shared" ref="L26:L57" si="5">(J26*100)/I26</f>
        <v>48.304255744308861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780277.6100000001</v>
      </c>
      <c r="H27" s="65">
        <f>H28+H36+H63</f>
        <v>2006829</v>
      </c>
      <c r="I27" s="65">
        <f>I28+I36+I63</f>
        <v>2006829</v>
      </c>
      <c r="J27" s="65">
        <f>J28+J36+J63</f>
        <v>1088556.67</v>
      </c>
      <c r="K27" s="65">
        <f t="shared" si="4"/>
        <v>139.50889478938143</v>
      </c>
      <c r="L27" s="65">
        <f t="shared" si="5"/>
        <v>54.242622066952393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700690.49000000011</v>
      </c>
      <c r="H28" s="65">
        <f>H29+H32+H34</f>
        <v>1829600</v>
      </c>
      <c r="I28" s="65">
        <f>I29+I32+I34</f>
        <v>1829600</v>
      </c>
      <c r="J28" s="65">
        <f>J29+J32+J34</f>
        <v>1009523.89</v>
      </c>
      <c r="K28" s="65">
        <f t="shared" si="4"/>
        <v>144.07558036073814</v>
      </c>
      <c r="L28" s="65">
        <f t="shared" si="5"/>
        <v>55.177300502842151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583514.38</v>
      </c>
      <c r="H29" s="65">
        <f>H30+H31</f>
        <v>1524216</v>
      </c>
      <c r="I29" s="65">
        <f>I30+I31</f>
        <v>1524216</v>
      </c>
      <c r="J29" s="65">
        <f>J30+J31</f>
        <v>841083.04</v>
      </c>
      <c r="K29" s="65">
        <f t="shared" si="4"/>
        <v>144.14092759804822</v>
      </c>
      <c r="L29" s="65">
        <f t="shared" si="5"/>
        <v>55.181354873587473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583514.38</v>
      </c>
      <c r="H30" s="66">
        <v>1522916</v>
      </c>
      <c r="I30" s="66">
        <v>1522916</v>
      </c>
      <c r="J30" s="66">
        <v>841083.04</v>
      </c>
      <c r="K30" s="66">
        <f t="shared" si="4"/>
        <v>144.14092759804822</v>
      </c>
      <c r="L30" s="66">
        <f t="shared" si="5"/>
        <v>55.228459087697551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1300</v>
      </c>
      <c r="I31" s="66">
        <v>1300</v>
      </c>
      <c r="J31" s="66">
        <v>0</v>
      </c>
      <c r="K31" s="66" t="e">
        <f t="shared" si="4"/>
        <v>#DIV/0!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23505.31</v>
      </c>
      <c r="H32" s="65">
        <f>H33</f>
        <v>62801</v>
      </c>
      <c r="I32" s="65">
        <f>I33</f>
        <v>62801</v>
      </c>
      <c r="J32" s="65">
        <f>J33</f>
        <v>33555.25</v>
      </c>
      <c r="K32" s="65">
        <f t="shared" si="4"/>
        <v>142.75604108178109</v>
      </c>
      <c r="L32" s="65">
        <f t="shared" si="5"/>
        <v>53.431075938281239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23505.31</v>
      </c>
      <c r="H33" s="66">
        <v>62801</v>
      </c>
      <c r="I33" s="66">
        <v>62801</v>
      </c>
      <c r="J33" s="66">
        <v>33555.25</v>
      </c>
      <c r="K33" s="66">
        <f t="shared" si="4"/>
        <v>142.75604108178109</v>
      </c>
      <c r="L33" s="66">
        <f t="shared" si="5"/>
        <v>53.431075938281239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93670.8</v>
      </c>
      <c r="H34" s="65">
        <f>H35</f>
        <v>242583</v>
      </c>
      <c r="I34" s="65">
        <f>I35</f>
        <v>242583</v>
      </c>
      <c r="J34" s="65">
        <f>J35</f>
        <v>134885.6</v>
      </c>
      <c r="K34" s="65">
        <f t="shared" si="4"/>
        <v>143.99962421587091</v>
      </c>
      <c r="L34" s="65">
        <f t="shared" si="5"/>
        <v>55.60389639834613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93670.8</v>
      </c>
      <c r="H35" s="66">
        <v>242583</v>
      </c>
      <c r="I35" s="66">
        <v>242583</v>
      </c>
      <c r="J35" s="66">
        <v>134885.6</v>
      </c>
      <c r="K35" s="66">
        <f t="shared" si="4"/>
        <v>143.99962421587091</v>
      </c>
      <c r="L35" s="66">
        <f t="shared" si="5"/>
        <v>55.60389639834613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G37+G42+G48+G58</f>
        <v>78971.81</v>
      </c>
      <c r="H36" s="65">
        <f>H37+H42+H48+H58</f>
        <v>175929</v>
      </c>
      <c r="I36" s="65">
        <f>I37+I42+I48+I58</f>
        <v>175929</v>
      </c>
      <c r="J36" s="65">
        <f>J37+J42+J48+J58</f>
        <v>78380.36</v>
      </c>
      <c r="K36" s="65">
        <f t="shared" si="4"/>
        <v>99.251061866253295</v>
      </c>
      <c r="L36" s="65">
        <f t="shared" si="5"/>
        <v>44.552268244575934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21808.92</v>
      </c>
      <c r="H37" s="65">
        <f>H38+H39+H40+H41</f>
        <v>48219</v>
      </c>
      <c r="I37" s="65">
        <f>I38+I39+I40+I41</f>
        <v>48219</v>
      </c>
      <c r="J37" s="65">
        <f>J38+J39+J40+J41</f>
        <v>21343.34</v>
      </c>
      <c r="K37" s="65">
        <f t="shared" si="4"/>
        <v>97.86518543788506</v>
      </c>
      <c r="L37" s="65">
        <f t="shared" si="5"/>
        <v>44.26334017710861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2830</v>
      </c>
      <c r="H38" s="66">
        <v>8963</v>
      </c>
      <c r="I38" s="66">
        <v>8963</v>
      </c>
      <c r="J38" s="66">
        <v>1899.78</v>
      </c>
      <c r="K38" s="66">
        <f t="shared" si="4"/>
        <v>67.130035335689044</v>
      </c>
      <c r="L38" s="66">
        <f t="shared" si="5"/>
        <v>21.195804976012496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17772.419999999998</v>
      </c>
      <c r="H39" s="66">
        <v>36000</v>
      </c>
      <c r="I39" s="66">
        <v>36000</v>
      </c>
      <c r="J39" s="66">
        <v>18465.740000000002</v>
      </c>
      <c r="K39" s="66">
        <f t="shared" si="4"/>
        <v>103.90110069422174</v>
      </c>
      <c r="L39" s="66">
        <f t="shared" si="5"/>
        <v>51.293722222222222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1206.5</v>
      </c>
      <c r="H40" s="66">
        <v>3190</v>
      </c>
      <c r="I40" s="66">
        <v>3190</v>
      </c>
      <c r="J40" s="66">
        <v>977.82</v>
      </c>
      <c r="K40" s="66">
        <f t="shared" si="4"/>
        <v>81.046000828843759</v>
      </c>
      <c r="L40" s="66">
        <f t="shared" si="5"/>
        <v>30.652664576802508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66</v>
      </c>
      <c r="I41" s="66">
        <v>66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20475.57</v>
      </c>
      <c r="H42" s="65">
        <f>H43+H44+H45+H46+H47</f>
        <v>43128</v>
      </c>
      <c r="I42" s="65">
        <f>I43+I44+I45+I46+I47</f>
        <v>43128</v>
      </c>
      <c r="J42" s="65">
        <f>J43+J44+J45+J46+J47</f>
        <v>22250.17</v>
      </c>
      <c r="K42" s="65">
        <f t="shared" si="4"/>
        <v>108.66691379043417</v>
      </c>
      <c r="L42" s="65">
        <f t="shared" si="5"/>
        <v>51.59100816175107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9493.3700000000008</v>
      </c>
      <c r="H43" s="66">
        <v>21249</v>
      </c>
      <c r="I43" s="66">
        <v>21249</v>
      </c>
      <c r="J43" s="66">
        <v>11515.73</v>
      </c>
      <c r="K43" s="66">
        <f t="shared" si="4"/>
        <v>121.30286715886982</v>
      </c>
      <c r="L43" s="66">
        <f t="shared" si="5"/>
        <v>54.194220904513152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10717.15</v>
      </c>
      <c r="H44" s="66">
        <v>20724</v>
      </c>
      <c r="I44" s="66">
        <v>20724</v>
      </c>
      <c r="J44" s="66">
        <v>10319.620000000001</v>
      </c>
      <c r="K44" s="66">
        <f t="shared" si="4"/>
        <v>96.290711616427885</v>
      </c>
      <c r="L44" s="66">
        <f t="shared" si="5"/>
        <v>49.795502798687515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225.05</v>
      </c>
      <c r="H45" s="66">
        <v>624</v>
      </c>
      <c r="I45" s="66">
        <v>624</v>
      </c>
      <c r="J45" s="66">
        <v>210.88</v>
      </c>
      <c r="K45" s="66">
        <f t="shared" si="4"/>
        <v>93.703621417462784</v>
      </c>
      <c r="L45" s="66">
        <f t="shared" si="5"/>
        <v>33.794871794871796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40</v>
      </c>
      <c r="H46" s="66">
        <v>438</v>
      </c>
      <c r="I46" s="66">
        <v>438</v>
      </c>
      <c r="J46" s="66">
        <v>203.94</v>
      </c>
      <c r="K46" s="66">
        <f t="shared" si="4"/>
        <v>509.85</v>
      </c>
      <c r="L46" s="66">
        <f t="shared" si="5"/>
        <v>46.561643835616437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93</v>
      </c>
      <c r="I47" s="66">
        <v>93</v>
      </c>
      <c r="J47" s="66">
        <v>0</v>
      </c>
      <c r="K47" s="66" t="e">
        <f t="shared" si="4"/>
        <v>#DIV/0!</v>
      </c>
      <c r="L47" s="66">
        <f t="shared" si="5"/>
        <v>0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G49+G50+G51+G52+G53+G54+G55+G56+G57</f>
        <v>36552.510000000009</v>
      </c>
      <c r="H48" s="65">
        <f>H49+H50+H51+H52+H53+H54+H55+H56+H57</f>
        <v>82259</v>
      </c>
      <c r="I48" s="65">
        <f>I49+I50+I51+I52+I53+I54+I55+I56+I57</f>
        <v>82259</v>
      </c>
      <c r="J48" s="65">
        <f>J49+J50+J51+J52+J53+J54+J55+J56+J57</f>
        <v>34658.590000000004</v>
      </c>
      <c r="K48" s="65">
        <f t="shared" si="4"/>
        <v>94.818632154125652</v>
      </c>
      <c r="L48" s="65">
        <f t="shared" si="5"/>
        <v>42.133492991648332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18527.25</v>
      </c>
      <c r="H49" s="66">
        <v>41886</v>
      </c>
      <c r="I49" s="66">
        <v>41886</v>
      </c>
      <c r="J49" s="66">
        <v>18304.79</v>
      </c>
      <c r="K49" s="66">
        <f t="shared" si="4"/>
        <v>98.79928213847171</v>
      </c>
      <c r="L49" s="66">
        <f t="shared" si="5"/>
        <v>43.701451558993462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8420.7800000000007</v>
      </c>
      <c r="H50" s="66">
        <v>13893</v>
      </c>
      <c r="I50" s="66">
        <v>13893</v>
      </c>
      <c r="J50" s="66">
        <v>7496.04</v>
      </c>
      <c r="K50" s="66">
        <f t="shared" si="4"/>
        <v>89.018356969306879</v>
      </c>
      <c r="L50" s="66">
        <f t="shared" si="5"/>
        <v>53.95551716691859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1471.31</v>
      </c>
      <c r="H51" s="66">
        <v>2920</v>
      </c>
      <c r="I51" s="66">
        <v>2920</v>
      </c>
      <c r="J51" s="66">
        <v>856.08</v>
      </c>
      <c r="K51" s="66">
        <f t="shared" si="4"/>
        <v>58.184882859492561</v>
      </c>
      <c r="L51" s="66">
        <f t="shared" si="5"/>
        <v>29.317808219178083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1729.86</v>
      </c>
      <c r="H52" s="66">
        <v>2787</v>
      </c>
      <c r="I52" s="66">
        <v>2787</v>
      </c>
      <c r="J52" s="66">
        <v>2080.83</v>
      </c>
      <c r="K52" s="66">
        <f t="shared" si="4"/>
        <v>120.28892511532726</v>
      </c>
      <c r="L52" s="66">
        <f t="shared" si="5"/>
        <v>74.662002152852523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4467.62</v>
      </c>
      <c r="H53" s="66">
        <v>9756</v>
      </c>
      <c r="I53" s="66">
        <v>9756</v>
      </c>
      <c r="J53" s="66">
        <v>4213.03</v>
      </c>
      <c r="K53" s="66">
        <f t="shared" si="4"/>
        <v>94.301440140387953</v>
      </c>
      <c r="L53" s="66">
        <f t="shared" si="5"/>
        <v>43.183989339893401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50.43</v>
      </c>
      <c r="H54" s="66">
        <v>10618</v>
      </c>
      <c r="I54" s="66">
        <v>10618</v>
      </c>
      <c r="J54" s="66">
        <v>109</v>
      </c>
      <c r="K54" s="66">
        <f t="shared" si="4"/>
        <v>216.14118580210192</v>
      </c>
      <c r="L54" s="66">
        <f t="shared" si="5"/>
        <v>1.0265586739498964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131.91</v>
      </c>
      <c r="H55" s="66">
        <v>133</v>
      </c>
      <c r="I55" s="66">
        <v>133</v>
      </c>
      <c r="J55" s="66">
        <v>1330</v>
      </c>
      <c r="K55" s="66">
        <f t="shared" si="4"/>
        <v>1008.2632097642332</v>
      </c>
      <c r="L55" s="66">
        <f t="shared" si="5"/>
        <v>1000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94.41</v>
      </c>
      <c r="H56" s="66">
        <v>133</v>
      </c>
      <c r="I56" s="66">
        <v>133</v>
      </c>
      <c r="J56" s="66">
        <v>93.96</v>
      </c>
      <c r="K56" s="66">
        <f t="shared" si="4"/>
        <v>99.52335557673976</v>
      </c>
      <c r="L56" s="66">
        <f t="shared" si="5"/>
        <v>70.646616541353382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1658.94</v>
      </c>
      <c r="H57" s="66">
        <v>133</v>
      </c>
      <c r="I57" s="66">
        <v>133</v>
      </c>
      <c r="J57" s="66">
        <v>174.86</v>
      </c>
      <c r="K57" s="66">
        <f t="shared" si="4"/>
        <v>10.540465598514714</v>
      </c>
      <c r="L57" s="66">
        <f t="shared" si="5"/>
        <v>131.47368421052633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134.81</v>
      </c>
      <c r="H58" s="65">
        <f>H59+H60+H61+H62</f>
        <v>2323</v>
      </c>
      <c r="I58" s="65">
        <f>I59+I60+I61+I62</f>
        <v>2323</v>
      </c>
      <c r="J58" s="65">
        <f>J59+J60+J61+J62</f>
        <v>128.26</v>
      </c>
      <c r="K58" s="65">
        <f t="shared" ref="K58:K76" si="6">(J58*100)/G58</f>
        <v>95.141309991840373</v>
      </c>
      <c r="L58" s="65">
        <f t="shared" ref="L58:L76" si="7">(J58*100)/I58</f>
        <v>5.5213086526043913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398</v>
      </c>
      <c r="I59" s="66">
        <v>398</v>
      </c>
      <c r="J59" s="66">
        <v>0</v>
      </c>
      <c r="K59" s="66" t="e">
        <f t="shared" si="6"/>
        <v>#DIV/0!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597</v>
      </c>
      <c r="I60" s="66">
        <v>597</v>
      </c>
      <c r="J60" s="66">
        <v>15.03</v>
      </c>
      <c r="K60" s="66" t="e">
        <f t="shared" si="6"/>
        <v>#DIV/0!</v>
      </c>
      <c r="L60" s="66">
        <f t="shared" si="7"/>
        <v>2.5175879396984926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1062</v>
      </c>
      <c r="I61" s="66">
        <v>1062</v>
      </c>
      <c r="J61" s="66">
        <v>0</v>
      </c>
      <c r="K61" s="66" t="e">
        <f t="shared" si="6"/>
        <v>#DIV/0!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134.81</v>
      </c>
      <c r="H62" s="66">
        <v>266</v>
      </c>
      <c r="I62" s="66">
        <v>266</v>
      </c>
      <c r="J62" s="66">
        <v>113.23</v>
      </c>
      <c r="K62" s="66">
        <f t="shared" si="6"/>
        <v>83.992285438765663</v>
      </c>
      <c r="L62" s="66">
        <f t="shared" si="7"/>
        <v>42.567669172932334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615.30999999999995</v>
      </c>
      <c r="H63" s="65">
        <f>H64+H66</f>
        <v>1300</v>
      </c>
      <c r="I63" s="65">
        <f>I64+I66</f>
        <v>1300</v>
      </c>
      <c r="J63" s="65">
        <f>J64+J66</f>
        <v>652.41999999999996</v>
      </c>
      <c r="K63" s="65">
        <f t="shared" si="6"/>
        <v>106.03110627163545</v>
      </c>
      <c r="L63" s="65">
        <f t="shared" si="7"/>
        <v>50.186153846153843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241.93</v>
      </c>
      <c r="H64" s="65">
        <f>H65</f>
        <v>321</v>
      </c>
      <c r="I64" s="65">
        <f>I65</f>
        <v>321</v>
      </c>
      <c r="J64" s="65">
        <f>J65</f>
        <v>177.04</v>
      </c>
      <c r="K64" s="65">
        <f t="shared" si="6"/>
        <v>73.178192039019549</v>
      </c>
      <c r="L64" s="65">
        <f t="shared" si="7"/>
        <v>55.152647975077883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241.93</v>
      </c>
      <c r="H65" s="66">
        <v>321</v>
      </c>
      <c r="I65" s="66">
        <v>321</v>
      </c>
      <c r="J65" s="66">
        <v>177.04</v>
      </c>
      <c r="K65" s="66">
        <f t="shared" si="6"/>
        <v>73.178192039019549</v>
      </c>
      <c r="L65" s="66">
        <f t="shared" si="7"/>
        <v>55.152647975077883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373.38</v>
      </c>
      <c r="H66" s="65">
        <f>H67</f>
        <v>979</v>
      </c>
      <c r="I66" s="65">
        <f>I67</f>
        <v>979</v>
      </c>
      <c r="J66" s="65">
        <f>J67</f>
        <v>475.38</v>
      </c>
      <c r="K66" s="65">
        <f t="shared" si="6"/>
        <v>127.31801381970111</v>
      </c>
      <c r="L66" s="65">
        <f t="shared" si="7"/>
        <v>48.557711950970379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373.38</v>
      </c>
      <c r="H67" s="66">
        <v>979</v>
      </c>
      <c r="I67" s="66">
        <v>979</v>
      </c>
      <c r="J67" s="66">
        <v>475.38</v>
      </c>
      <c r="K67" s="66">
        <f t="shared" si="6"/>
        <v>127.31801381970111</v>
      </c>
      <c r="L67" s="66">
        <f t="shared" si="7"/>
        <v>48.557711950970379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G69+G74</f>
        <v>1592.45</v>
      </c>
      <c r="H68" s="65">
        <f>H69+H74</f>
        <v>9144</v>
      </c>
      <c r="I68" s="65">
        <f>I69+I74</f>
        <v>250144</v>
      </c>
      <c r="J68" s="65">
        <f>J69+J74</f>
        <v>1657.34</v>
      </c>
      <c r="K68" s="65">
        <f t="shared" si="6"/>
        <v>104.07485321360168</v>
      </c>
      <c r="L68" s="65">
        <f t="shared" si="7"/>
        <v>0.66255436868363826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1592.45</v>
      </c>
      <c r="H69" s="65">
        <f>H70+H72</f>
        <v>4144</v>
      </c>
      <c r="I69" s="65">
        <f>I70+I72</f>
        <v>4144</v>
      </c>
      <c r="J69" s="65">
        <f>J70+J72</f>
        <v>1657.34</v>
      </c>
      <c r="K69" s="65">
        <f t="shared" si="6"/>
        <v>104.07485321360168</v>
      </c>
      <c r="L69" s="65">
        <f t="shared" si="7"/>
        <v>39.993725868725868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0</v>
      </c>
      <c r="H70" s="65">
        <f>H71</f>
        <v>795</v>
      </c>
      <c r="I70" s="65">
        <f>I71</f>
        <v>795</v>
      </c>
      <c r="J70" s="65">
        <f>J71</f>
        <v>0</v>
      </c>
      <c r="K70" s="65" t="e">
        <f t="shared" si="6"/>
        <v>#DIV/0!</v>
      </c>
      <c r="L70" s="65">
        <f t="shared" si="7"/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795</v>
      </c>
      <c r="I71" s="66">
        <v>795</v>
      </c>
      <c r="J71" s="66">
        <v>0</v>
      </c>
      <c r="K71" s="66" t="e">
        <f t="shared" si="6"/>
        <v>#DIV/0!</v>
      </c>
      <c r="L71" s="66">
        <f t="shared" si="7"/>
        <v>0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1592.45</v>
      </c>
      <c r="H72" s="65">
        <f>H73</f>
        <v>3349</v>
      </c>
      <c r="I72" s="65">
        <f>I73</f>
        <v>3349</v>
      </c>
      <c r="J72" s="65">
        <f>J73</f>
        <v>1657.34</v>
      </c>
      <c r="K72" s="65">
        <f t="shared" si="6"/>
        <v>104.07485321360168</v>
      </c>
      <c r="L72" s="65">
        <f t="shared" si="7"/>
        <v>49.487608241266052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1592.45</v>
      </c>
      <c r="H73" s="66">
        <v>3349</v>
      </c>
      <c r="I73" s="66">
        <v>3349</v>
      </c>
      <c r="J73" s="66">
        <v>1657.34</v>
      </c>
      <c r="K73" s="66">
        <f t="shared" si="6"/>
        <v>104.07485321360168</v>
      </c>
      <c r="L73" s="66">
        <f t="shared" si="7"/>
        <v>49.487608241266052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 t="shared" ref="G74:J75" si="8">G75</f>
        <v>0</v>
      </c>
      <c r="H74" s="65">
        <f t="shared" si="8"/>
        <v>5000</v>
      </c>
      <c r="I74" s="65">
        <f t="shared" si="8"/>
        <v>246000</v>
      </c>
      <c r="J74" s="65">
        <f t="shared" si="8"/>
        <v>0</v>
      </c>
      <c r="K74" s="65" t="e">
        <f t="shared" si="6"/>
        <v>#DIV/0!</v>
      </c>
      <c r="L74" s="65">
        <f t="shared" si="7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 t="shared" si="8"/>
        <v>0</v>
      </c>
      <c r="H75" s="65">
        <f t="shared" si="8"/>
        <v>5000</v>
      </c>
      <c r="I75" s="65">
        <f t="shared" si="8"/>
        <v>246000</v>
      </c>
      <c r="J75" s="65">
        <f t="shared" si="8"/>
        <v>0</v>
      </c>
      <c r="K75" s="65" t="e">
        <f t="shared" si="6"/>
        <v>#DIV/0!</v>
      </c>
      <c r="L75" s="65">
        <f t="shared" si="7"/>
        <v>0</v>
      </c>
    </row>
    <row r="76" spans="2:12" x14ac:dyDescent="0.25">
      <c r="B76" s="66"/>
      <c r="C76" s="66"/>
      <c r="D76" s="66"/>
      <c r="E76" s="66" t="s">
        <v>168</v>
      </c>
      <c r="F76" s="66" t="s">
        <v>167</v>
      </c>
      <c r="G76" s="66">
        <v>0</v>
      </c>
      <c r="H76" s="66">
        <f>5000</f>
        <v>5000</v>
      </c>
      <c r="I76" s="66">
        <f>5000+241000</f>
        <v>246000</v>
      </c>
      <c r="J76" s="66">
        <v>0</v>
      </c>
      <c r="K76" s="66" t="e">
        <f t="shared" si="6"/>
        <v>#DIV/0!</v>
      </c>
      <c r="L76" s="66">
        <f t="shared" si="7"/>
        <v>0</v>
      </c>
    </row>
    <row r="77" spans="2:12" x14ac:dyDescent="0.25">
      <c r="B77" s="65"/>
      <c r="C77" s="66"/>
      <c r="D77" s="67"/>
      <c r="E77" s="68"/>
      <c r="F77" s="8"/>
      <c r="G77" s="65"/>
      <c r="H77" s="65"/>
      <c r="I77" s="65"/>
      <c r="J77" s="65"/>
      <c r="K77" s="70"/>
      <c r="L77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10" sqref="F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781870.06</v>
      </c>
      <c r="D6" s="71">
        <f>D7+D9+D11</f>
        <v>2015973</v>
      </c>
      <c r="E6" s="71">
        <f>E7+E9+E11</f>
        <v>2256973</v>
      </c>
      <c r="F6" s="71">
        <f>F7+F9+F11</f>
        <v>1090744.3500000001</v>
      </c>
      <c r="G6" s="72">
        <f t="shared" ref="G6:G19" si="0">(F6*100)/C6</f>
        <v>139.50455527098711</v>
      </c>
      <c r="H6" s="72">
        <f t="shared" ref="H6:H19" si="1">(F6*100)/E6</f>
        <v>48.32775358854537</v>
      </c>
    </row>
    <row r="7" spans="1:8" x14ac:dyDescent="0.25">
      <c r="A7"/>
      <c r="B7" s="8" t="s">
        <v>169</v>
      </c>
      <c r="C7" s="71">
        <f>C8</f>
        <v>781870.06</v>
      </c>
      <c r="D7" s="71">
        <f>D8</f>
        <v>2015044</v>
      </c>
      <c r="E7" s="71">
        <f>E8</f>
        <v>2256044</v>
      </c>
      <c r="F7" s="71">
        <f>F8</f>
        <v>1090214.01</v>
      </c>
      <c r="G7" s="72">
        <f t="shared" si="0"/>
        <v>139.43672558583455</v>
      </c>
      <c r="H7" s="72">
        <f t="shared" si="1"/>
        <v>48.324146603523687</v>
      </c>
    </row>
    <row r="8" spans="1:8" x14ac:dyDescent="0.25">
      <c r="A8"/>
      <c r="B8" s="16" t="s">
        <v>170</v>
      </c>
      <c r="C8" s="73">
        <v>781870.06</v>
      </c>
      <c r="D8" s="73">
        <f>2015973-D10-D12</f>
        <v>2015044</v>
      </c>
      <c r="E8" s="73">
        <v>2256044</v>
      </c>
      <c r="F8" s="74">
        <v>1090214.01</v>
      </c>
      <c r="G8" s="70">
        <f t="shared" si="0"/>
        <v>139.43672558583455</v>
      </c>
      <c r="H8" s="70">
        <f t="shared" si="1"/>
        <v>48.324146603523687</v>
      </c>
    </row>
    <row r="9" spans="1:8" x14ac:dyDescent="0.25">
      <c r="A9"/>
      <c r="B9" s="8" t="s">
        <v>171</v>
      </c>
      <c r="C9" s="71">
        <f>C10</f>
        <v>0</v>
      </c>
      <c r="D9" s="71">
        <f>D10</f>
        <v>796</v>
      </c>
      <c r="E9" s="71">
        <f>E10</f>
        <v>796</v>
      </c>
      <c r="F9" s="71">
        <f>F10</f>
        <v>530.34</v>
      </c>
      <c r="G9" s="72" t="e">
        <f t="shared" si="0"/>
        <v>#DIV/0!</v>
      </c>
      <c r="H9" s="72">
        <f t="shared" si="1"/>
        <v>66.625628140703512</v>
      </c>
    </row>
    <row r="10" spans="1:8" x14ac:dyDescent="0.25">
      <c r="A10"/>
      <c r="B10" s="16" t="s">
        <v>172</v>
      </c>
      <c r="C10" s="73">
        <v>0</v>
      </c>
      <c r="D10" s="73">
        <v>796</v>
      </c>
      <c r="E10" s="73">
        <v>796</v>
      </c>
      <c r="F10" s="74">
        <v>530.34</v>
      </c>
      <c r="G10" s="70" t="e">
        <f t="shared" si="0"/>
        <v>#DIV/0!</v>
      </c>
      <c r="H10" s="70">
        <f t="shared" si="1"/>
        <v>66.625628140703512</v>
      </c>
    </row>
    <row r="11" spans="1:8" x14ac:dyDescent="0.25">
      <c r="A11"/>
      <c r="B11" s="8" t="s">
        <v>173</v>
      </c>
      <c r="C11" s="71">
        <f>C12</f>
        <v>0</v>
      </c>
      <c r="D11" s="71">
        <f>D12</f>
        <v>133</v>
      </c>
      <c r="E11" s="71">
        <f>E12</f>
        <v>133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174</v>
      </c>
      <c r="C12" s="73">
        <v>0</v>
      </c>
      <c r="D12" s="73">
        <v>133</v>
      </c>
      <c r="E12" s="73">
        <v>133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781870.06</v>
      </c>
      <c r="D13" s="75">
        <f>D14+D16+D18</f>
        <v>2015973</v>
      </c>
      <c r="E13" s="75">
        <f>E14+E16+E18</f>
        <v>2256973</v>
      </c>
      <c r="F13" s="75">
        <f>F14+F16+F18</f>
        <v>1090214.01</v>
      </c>
      <c r="G13" s="72">
        <f t="shared" si="0"/>
        <v>139.43672558583455</v>
      </c>
      <c r="H13" s="72">
        <f t="shared" si="1"/>
        <v>48.304255744308861</v>
      </c>
    </row>
    <row r="14" spans="1:8" x14ac:dyDescent="0.25">
      <c r="A14"/>
      <c r="B14" s="8" t="s">
        <v>169</v>
      </c>
      <c r="C14" s="75">
        <f>C15</f>
        <v>781870.06</v>
      </c>
      <c r="D14" s="75">
        <f>D15</f>
        <v>2015044</v>
      </c>
      <c r="E14" s="75">
        <f>E15</f>
        <v>2256044</v>
      </c>
      <c r="F14" s="75">
        <f>F15</f>
        <v>1090214.01</v>
      </c>
      <c r="G14" s="72">
        <f t="shared" si="0"/>
        <v>139.43672558583455</v>
      </c>
      <c r="H14" s="72">
        <f t="shared" si="1"/>
        <v>48.324146603523687</v>
      </c>
    </row>
    <row r="15" spans="1:8" x14ac:dyDescent="0.25">
      <c r="A15"/>
      <c r="B15" s="16" t="s">
        <v>170</v>
      </c>
      <c r="C15" s="73">
        <v>781870.06</v>
      </c>
      <c r="D15" s="73">
        <f>2015973-D17-D19</f>
        <v>2015044</v>
      </c>
      <c r="E15" s="76">
        <v>2256044</v>
      </c>
      <c r="F15" s="74">
        <v>1090214.01</v>
      </c>
      <c r="G15" s="70">
        <f t="shared" si="0"/>
        <v>139.43672558583455</v>
      </c>
      <c r="H15" s="70">
        <f t="shared" si="1"/>
        <v>48.324146603523687</v>
      </c>
    </row>
    <row r="16" spans="1:8" x14ac:dyDescent="0.25">
      <c r="A16"/>
      <c r="B16" s="8" t="s">
        <v>171</v>
      </c>
      <c r="C16" s="75">
        <f>C17</f>
        <v>0</v>
      </c>
      <c r="D16" s="75">
        <f>D17</f>
        <v>796</v>
      </c>
      <c r="E16" s="75">
        <f>E17</f>
        <v>796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172</v>
      </c>
      <c r="C17" s="73">
        <v>0</v>
      </c>
      <c r="D17" s="73">
        <v>796</v>
      </c>
      <c r="E17" s="76">
        <v>796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173</v>
      </c>
      <c r="C18" s="75">
        <f>C19</f>
        <v>0</v>
      </c>
      <c r="D18" s="75">
        <f>D19</f>
        <v>133</v>
      </c>
      <c r="E18" s="75">
        <f>E19</f>
        <v>133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174</v>
      </c>
      <c r="C19" s="73">
        <v>0</v>
      </c>
      <c r="D19" s="73">
        <v>133</v>
      </c>
      <c r="E19" s="76">
        <v>133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781870.06</v>
      </c>
      <c r="D6" s="75">
        <f t="shared" si="0"/>
        <v>2015973</v>
      </c>
      <c r="E6" s="75">
        <f t="shared" si="0"/>
        <v>2256973</v>
      </c>
      <c r="F6" s="75">
        <f t="shared" si="0"/>
        <v>1090214.01</v>
      </c>
      <c r="G6" s="70">
        <f>(F6*100)/C6</f>
        <v>139.43672558583455</v>
      </c>
      <c r="H6" s="70">
        <f>(F6*100)/E6</f>
        <v>48.304255744308861</v>
      </c>
    </row>
    <row r="7" spans="2:8" x14ac:dyDescent="0.25">
      <c r="B7" s="8" t="s">
        <v>175</v>
      </c>
      <c r="C7" s="75">
        <f t="shared" si="0"/>
        <v>781870.06</v>
      </c>
      <c r="D7" s="75">
        <f t="shared" si="0"/>
        <v>2015973</v>
      </c>
      <c r="E7" s="75">
        <f t="shared" si="0"/>
        <v>2256973</v>
      </c>
      <c r="F7" s="75">
        <f t="shared" si="0"/>
        <v>1090214.01</v>
      </c>
      <c r="G7" s="70">
        <f>(F7*100)/C7</f>
        <v>139.43672558583455</v>
      </c>
      <c r="H7" s="70">
        <f>(F7*100)/E7</f>
        <v>48.304255744308861</v>
      </c>
    </row>
    <row r="8" spans="2:8" x14ac:dyDescent="0.25">
      <c r="B8" s="11" t="s">
        <v>176</v>
      </c>
      <c r="C8" s="73">
        <v>781870.06</v>
      </c>
      <c r="D8" s="73">
        <v>2015973</v>
      </c>
      <c r="E8" s="73">
        <v>2256973</v>
      </c>
      <c r="F8" s="74">
        <v>1090214.01</v>
      </c>
      <c r="G8" s="70">
        <f>(F8*100)/C8</f>
        <v>139.43672558583455</v>
      </c>
      <c r="H8" s="70">
        <f>(F8*100)/E8</f>
        <v>48.304255744308861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7"/>
  <sheetViews>
    <sheetView tabSelected="1" topLeftCell="A4" zoomScaleNormal="100" workbookViewId="0">
      <selection activeCell="D7" sqref="D7:D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177</v>
      </c>
      <c r="C1" s="39"/>
    </row>
    <row r="2" spans="1:6" ht="15" customHeight="1" x14ac:dyDescent="0.2">
      <c r="A2" s="41" t="s">
        <v>34</v>
      </c>
      <c r="B2" s="42" t="s">
        <v>178</v>
      </c>
      <c r="C2" s="39"/>
    </row>
    <row r="3" spans="1:6" s="39" customFormat="1" ht="43.5" customHeight="1" x14ac:dyDescent="0.2">
      <c r="A3" s="43" t="s">
        <v>35</v>
      </c>
      <c r="B3" s="37" t="s">
        <v>179</v>
      </c>
    </row>
    <row r="4" spans="1:6" s="39" customFormat="1" x14ac:dyDescent="0.2">
      <c r="A4" s="43" t="s">
        <v>36</v>
      </c>
      <c r="B4" s="44" t="s">
        <v>180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181</v>
      </c>
      <c r="B7" s="46"/>
      <c r="C7" s="77">
        <f>C12</f>
        <v>2015044</v>
      </c>
      <c r="D7" s="77">
        <f>D12</f>
        <v>2256044</v>
      </c>
      <c r="E7" s="77">
        <f>E12</f>
        <v>1090214.01</v>
      </c>
      <c r="F7" s="77">
        <f>(E7*100)/D7</f>
        <v>48.324146603523687</v>
      </c>
    </row>
    <row r="8" spans="1:6" x14ac:dyDescent="0.2">
      <c r="A8" s="47" t="s">
        <v>74</v>
      </c>
      <c r="B8" s="46"/>
      <c r="C8" s="77">
        <f>C68</f>
        <v>796</v>
      </c>
      <c r="D8" s="77">
        <f>D68</f>
        <v>796</v>
      </c>
      <c r="E8" s="77">
        <f>E68</f>
        <v>0</v>
      </c>
      <c r="F8" s="77">
        <f>(E8*100)/D8</f>
        <v>0</v>
      </c>
    </row>
    <row r="9" spans="1:6" x14ac:dyDescent="0.2">
      <c r="A9" s="47" t="s">
        <v>182</v>
      </c>
      <c r="B9" s="46"/>
      <c r="C9" s="77">
        <f>C83</f>
        <v>133</v>
      </c>
      <c r="D9" s="77">
        <f>D83</f>
        <v>133</v>
      </c>
      <c r="E9" s="77">
        <f>E83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183</v>
      </c>
      <c r="B11" s="47" t="s">
        <v>184</v>
      </c>
      <c r="C11" s="47" t="s">
        <v>43</v>
      </c>
      <c r="D11" s="47" t="s">
        <v>185</v>
      </c>
      <c r="E11" s="47" t="s">
        <v>186</v>
      </c>
      <c r="F11" s="47" t="s">
        <v>187</v>
      </c>
    </row>
    <row r="12" spans="1:6" x14ac:dyDescent="0.2">
      <c r="A12" s="48" t="s">
        <v>181</v>
      </c>
      <c r="B12" s="48" t="s">
        <v>188</v>
      </c>
      <c r="C12" s="78">
        <f>C13+C54</f>
        <v>2015044</v>
      </c>
      <c r="D12" s="78">
        <f>D13+D54</f>
        <v>2256044</v>
      </c>
      <c r="E12" s="78">
        <f>E13+E54</f>
        <v>1090214.01</v>
      </c>
      <c r="F12" s="79">
        <f>(E12*100)/D12</f>
        <v>48.324146603523687</v>
      </c>
    </row>
    <row r="13" spans="1:6" x14ac:dyDescent="0.2">
      <c r="A13" s="49" t="s">
        <v>72</v>
      </c>
      <c r="B13" s="50" t="s">
        <v>73</v>
      </c>
      <c r="C13" s="80">
        <f>C14+C22+C49</f>
        <v>2005900</v>
      </c>
      <c r="D13" s="80">
        <f>D14+D22+D49</f>
        <v>2005900</v>
      </c>
      <c r="E13" s="80">
        <f>E14+E22+E49</f>
        <v>1088556.67</v>
      </c>
      <c r="F13" s="81">
        <f>(E13*100)/D13</f>
        <v>54.267743656214165</v>
      </c>
    </row>
    <row r="14" spans="1:6" x14ac:dyDescent="0.2">
      <c r="A14" s="51" t="s">
        <v>74</v>
      </c>
      <c r="B14" s="52" t="s">
        <v>75</v>
      </c>
      <c r="C14" s="82">
        <f>C15+C18+C20</f>
        <v>1829600</v>
      </c>
      <c r="D14" s="82">
        <f>D15+D18+D20</f>
        <v>1829600</v>
      </c>
      <c r="E14" s="82">
        <f>E15+E18+E20</f>
        <v>1009523.89</v>
      </c>
      <c r="F14" s="81">
        <f>(E14*100)/D14</f>
        <v>55.177300502842151</v>
      </c>
    </row>
    <row r="15" spans="1:6" x14ac:dyDescent="0.2">
      <c r="A15" s="53" t="s">
        <v>76</v>
      </c>
      <c r="B15" s="54" t="s">
        <v>77</v>
      </c>
      <c r="C15" s="83">
        <f>C16+C17</f>
        <v>1524216</v>
      </c>
      <c r="D15" s="83">
        <f>D16+D17</f>
        <v>1524216</v>
      </c>
      <c r="E15" s="83">
        <f>E16+E17</f>
        <v>841083.04</v>
      </c>
      <c r="F15" s="83">
        <f>(E15*100)/D15</f>
        <v>55.181354873587473</v>
      </c>
    </row>
    <row r="16" spans="1:6" x14ac:dyDescent="0.2">
      <c r="A16" s="55" t="s">
        <v>78</v>
      </c>
      <c r="B16" s="56" t="s">
        <v>79</v>
      </c>
      <c r="C16" s="84">
        <v>1522916</v>
      </c>
      <c r="D16" s="84">
        <v>1522916</v>
      </c>
      <c r="E16" s="84">
        <v>841083.04</v>
      </c>
      <c r="F16" s="84"/>
    </row>
    <row r="17" spans="1:6" x14ac:dyDescent="0.2">
      <c r="A17" s="55" t="s">
        <v>80</v>
      </c>
      <c r="B17" s="56" t="s">
        <v>81</v>
      </c>
      <c r="C17" s="84">
        <v>1300</v>
      </c>
      <c r="D17" s="84">
        <v>1300</v>
      </c>
      <c r="E17" s="84">
        <v>0</v>
      </c>
      <c r="F17" s="84"/>
    </row>
    <row r="18" spans="1:6" x14ac:dyDescent="0.2">
      <c r="A18" s="53" t="s">
        <v>82</v>
      </c>
      <c r="B18" s="54" t="s">
        <v>83</v>
      </c>
      <c r="C18" s="83">
        <f>C19</f>
        <v>62801</v>
      </c>
      <c r="D18" s="83">
        <f>D19</f>
        <v>62801</v>
      </c>
      <c r="E18" s="83">
        <f>E19</f>
        <v>33555.25</v>
      </c>
      <c r="F18" s="83">
        <f>(E18*100)/D18</f>
        <v>53.431075938281239</v>
      </c>
    </row>
    <row r="19" spans="1:6" x14ac:dyDescent="0.2">
      <c r="A19" s="55" t="s">
        <v>84</v>
      </c>
      <c r="B19" s="56" t="s">
        <v>83</v>
      </c>
      <c r="C19" s="84">
        <v>62801</v>
      </c>
      <c r="D19" s="84">
        <v>62801</v>
      </c>
      <c r="E19" s="84">
        <v>33555.25</v>
      </c>
      <c r="F19" s="84"/>
    </row>
    <row r="20" spans="1:6" x14ac:dyDescent="0.2">
      <c r="A20" s="53" t="s">
        <v>85</v>
      </c>
      <c r="B20" s="54" t="s">
        <v>86</v>
      </c>
      <c r="C20" s="83">
        <f>C21</f>
        <v>242583</v>
      </c>
      <c r="D20" s="83">
        <f>D21</f>
        <v>242583</v>
      </c>
      <c r="E20" s="83">
        <f>E21</f>
        <v>134885.6</v>
      </c>
      <c r="F20" s="83">
        <f>(E20*100)/D20</f>
        <v>55.60389639834613</v>
      </c>
    </row>
    <row r="21" spans="1:6" x14ac:dyDescent="0.2">
      <c r="A21" s="55" t="s">
        <v>87</v>
      </c>
      <c r="B21" s="56" t="s">
        <v>88</v>
      </c>
      <c r="C21" s="84">
        <v>242583</v>
      </c>
      <c r="D21" s="84">
        <v>242583</v>
      </c>
      <c r="E21" s="84">
        <v>134885.6</v>
      </c>
      <c r="F21" s="84"/>
    </row>
    <row r="22" spans="1:6" x14ac:dyDescent="0.2">
      <c r="A22" s="51" t="s">
        <v>89</v>
      </c>
      <c r="B22" s="52" t="s">
        <v>90</v>
      </c>
      <c r="C22" s="82">
        <f>C23+C28+C34+C44</f>
        <v>175000</v>
      </c>
      <c r="D22" s="82">
        <f>D23+D28+D34+D44</f>
        <v>175000</v>
      </c>
      <c r="E22" s="82">
        <f>E23+E28+E34+E44</f>
        <v>78380.36</v>
      </c>
      <c r="F22" s="81">
        <f>(E22*100)/D22</f>
        <v>44.788777142857143</v>
      </c>
    </row>
    <row r="23" spans="1:6" x14ac:dyDescent="0.2">
      <c r="A23" s="53" t="s">
        <v>91</v>
      </c>
      <c r="B23" s="54" t="s">
        <v>92</v>
      </c>
      <c r="C23" s="83">
        <f>C24+C25+C26+C27</f>
        <v>48219</v>
      </c>
      <c r="D23" s="83">
        <f>D24+D25+D26+D27</f>
        <v>48219</v>
      </c>
      <c r="E23" s="83">
        <f>E24+E25+E26+E27</f>
        <v>21343.34</v>
      </c>
      <c r="F23" s="83">
        <f>(E23*100)/D23</f>
        <v>44.26334017710861</v>
      </c>
    </row>
    <row r="24" spans="1:6" x14ac:dyDescent="0.2">
      <c r="A24" s="55" t="s">
        <v>93</v>
      </c>
      <c r="B24" s="56" t="s">
        <v>94</v>
      </c>
      <c r="C24" s="84">
        <v>8963</v>
      </c>
      <c r="D24" s="84">
        <v>8963</v>
      </c>
      <c r="E24" s="84">
        <v>1899.78</v>
      </c>
      <c r="F24" s="84"/>
    </row>
    <row r="25" spans="1:6" ht="25.5" x14ac:dyDescent="0.2">
      <c r="A25" s="55" t="s">
        <v>95</v>
      </c>
      <c r="B25" s="56" t="s">
        <v>96</v>
      </c>
      <c r="C25" s="84">
        <v>36000</v>
      </c>
      <c r="D25" s="84">
        <v>36000</v>
      </c>
      <c r="E25" s="84">
        <v>18465.740000000002</v>
      </c>
      <c r="F25" s="84"/>
    </row>
    <row r="26" spans="1:6" x14ac:dyDescent="0.2">
      <c r="A26" s="55" t="s">
        <v>97</v>
      </c>
      <c r="B26" s="56" t="s">
        <v>98</v>
      </c>
      <c r="C26" s="84">
        <v>3190</v>
      </c>
      <c r="D26" s="84">
        <v>3190</v>
      </c>
      <c r="E26" s="84">
        <v>977.82</v>
      </c>
      <c r="F26" s="84"/>
    </row>
    <row r="27" spans="1:6" x14ac:dyDescent="0.2">
      <c r="A27" s="55" t="s">
        <v>99</v>
      </c>
      <c r="B27" s="56" t="s">
        <v>100</v>
      </c>
      <c r="C27" s="84">
        <v>66</v>
      </c>
      <c r="D27" s="84">
        <v>66</v>
      </c>
      <c r="E27" s="84">
        <v>0</v>
      </c>
      <c r="F27" s="84"/>
    </row>
    <row r="28" spans="1:6" x14ac:dyDescent="0.2">
      <c r="A28" s="53" t="s">
        <v>101</v>
      </c>
      <c r="B28" s="54" t="s">
        <v>102</v>
      </c>
      <c r="C28" s="83">
        <f>C29+C30+C31+C32+C33</f>
        <v>43115</v>
      </c>
      <c r="D28" s="83">
        <f>D29+D30+D31+D32+D33</f>
        <v>43115</v>
      </c>
      <c r="E28" s="83">
        <f>E29+E30+E31+E32+E33</f>
        <v>22250.17</v>
      </c>
      <c r="F28" s="83">
        <f>(E28*100)/D28</f>
        <v>51.606563840890644</v>
      </c>
    </row>
    <row r="29" spans="1:6" x14ac:dyDescent="0.2">
      <c r="A29" s="55" t="s">
        <v>103</v>
      </c>
      <c r="B29" s="56" t="s">
        <v>104</v>
      </c>
      <c r="C29" s="84">
        <v>21236</v>
      </c>
      <c r="D29" s="84">
        <v>21236</v>
      </c>
      <c r="E29" s="84">
        <v>11515.73</v>
      </c>
      <c r="F29" s="84"/>
    </row>
    <row r="30" spans="1:6" x14ac:dyDescent="0.2">
      <c r="A30" s="55" t="s">
        <v>105</v>
      </c>
      <c r="B30" s="56" t="s">
        <v>106</v>
      </c>
      <c r="C30" s="84">
        <v>20724</v>
      </c>
      <c r="D30" s="84">
        <v>20724</v>
      </c>
      <c r="E30" s="84">
        <v>10319.620000000001</v>
      </c>
      <c r="F30" s="84"/>
    </row>
    <row r="31" spans="1:6" x14ac:dyDescent="0.2">
      <c r="A31" s="55" t="s">
        <v>107</v>
      </c>
      <c r="B31" s="56" t="s">
        <v>108</v>
      </c>
      <c r="C31" s="84">
        <v>624</v>
      </c>
      <c r="D31" s="84">
        <v>624</v>
      </c>
      <c r="E31" s="84">
        <v>210.88</v>
      </c>
      <c r="F31" s="84"/>
    </row>
    <row r="32" spans="1:6" x14ac:dyDescent="0.2">
      <c r="A32" s="55" t="s">
        <v>109</v>
      </c>
      <c r="B32" s="56" t="s">
        <v>110</v>
      </c>
      <c r="C32" s="84">
        <v>438</v>
      </c>
      <c r="D32" s="84">
        <v>438</v>
      </c>
      <c r="E32" s="84">
        <v>203.94</v>
      </c>
      <c r="F32" s="84"/>
    </row>
    <row r="33" spans="1:6" x14ac:dyDescent="0.2">
      <c r="A33" s="55" t="s">
        <v>111</v>
      </c>
      <c r="B33" s="56" t="s">
        <v>112</v>
      </c>
      <c r="C33" s="84">
        <v>93</v>
      </c>
      <c r="D33" s="84">
        <v>93</v>
      </c>
      <c r="E33" s="84">
        <v>0</v>
      </c>
      <c r="F33" s="84"/>
    </row>
    <row r="34" spans="1:6" x14ac:dyDescent="0.2">
      <c r="A34" s="53" t="s">
        <v>113</v>
      </c>
      <c r="B34" s="54" t="s">
        <v>114</v>
      </c>
      <c r="C34" s="83">
        <f>C35+C36+C37+C38+C39+C40+C41+C42+C43</f>
        <v>81608</v>
      </c>
      <c r="D34" s="83">
        <f>D35+D36+D37+D38+D39+D40+D41+D42+D43</f>
        <v>81608</v>
      </c>
      <c r="E34" s="83">
        <f>E35+E36+E37+E38+E39+E40+E41+E42+E43</f>
        <v>34658.590000000004</v>
      </c>
      <c r="F34" s="83">
        <f>(E34*100)/D34</f>
        <v>42.469598568767765</v>
      </c>
    </row>
    <row r="35" spans="1:6" x14ac:dyDescent="0.2">
      <c r="A35" s="55" t="s">
        <v>115</v>
      </c>
      <c r="B35" s="56" t="s">
        <v>116</v>
      </c>
      <c r="C35" s="84">
        <v>41753</v>
      </c>
      <c r="D35" s="84">
        <v>41753</v>
      </c>
      <c r="E35" s="84">
        <v>18304.79</v>
      </c>
      <c r="F35" s="84"/>
    </row>
    <row r="36" spans="1:6" x14ac:dyDescent="0.2">
      <c r="A36" s="55" t="s">
        <v>117</v>
      </c>
      <c r="B36" s="56" t="s">
        <v>118</v>
      </c>
      <c r="C36" s="84">
        <v>13840</v>
      </c>
      <c r="D36" s="84">
        <v>13840</v>
      </c>
      <c r="E36" s="84">
        <v>7496.04</v>
      </c>
      <c r="F36" s="84"/>
    </row>
    <row r="37" spans="1:6" x14ac:dyDescent="0.2">
      <c r="A37" s="55" t="s">
        <v>119</v>
      </c>
      <c r="B37" s="56" t="s">
        <v>120</v>
      </c>
      <c r="C37" s="84">
        <v>2920</v>
      </c>
      <c r="D37" s="84">
        <v>2920</v>
      </c>
      <c r="E37" s="84">
        <v>856.08</v>
      </c>
      <c r="F37" s="84"/>
    </row>
    <row r="38" spans="1:6" x14ac:dyDescent="0.2">
      <c r="A38" s="55" t="s">
        <v>121</v>
      </c>
      <c r="B38" s="56" t="s">
        <v>122</v>
      </c>
      <c r="C38" s="84">
        <v>2787</v>
      </c>
      <c r="D38" s="84">
        <v>2787</v>
      </c>
      <c r="E38" s="84">
        <v>2080.83</v>
      </c>
      <c r="F38" s="84"/>
    </row>
    <row r="39" spans="1:6" x14ac:dyDescent="0.2">
      <c r="A39" s="55" t="s">
        <v>123</v>
      </c>
      <c r="B39" s="56" t="s">
        <v>124</v>
      </c>
      <c r="C39" s="84">
        <v>9291</v>
      </c>
      <c r="D39" s="84">
        <v>9291</v>
      </c>
      <c r="E39" s="84">
        <v>4213.03</v>
      </c>
      <c r="F39" s="84"/>
    </row>
    <row r="40" spans="1:6" x14ac:dyDescent="0.2">
      <c r="A40" s="55" t="s">
        <v>125</v>
      </c>
      <c r="B40" s="56" t="s">
        <v>126</v>
      </c>
      <c r="C40" s="84">
        <v>10618</v>
      </c>
      <c r="D40" s="84">
        <v>10618</v>
      </c>
      <c r="E40" s="84">
        <v>109</v>
      </c>
      <c r="F40" s="84"/>
    </row>
    <row r="41" spans="1:6" x14ac:dyDescent="0.2">
      <c r="A41" s="55" t="s">
        <v>127</v>
      </c>
      <c r="B41" s="56" t="s">
        <v>128</v>
      </c>
      <c r="C41" s="84">
        <v>133</v>
      </c>
      <c r="D41" s="84">
        <v>133</v>
      </c>
      <c r="E41" s="84">
        <v>1330</v>
      </c>
      <c r="F41" s="84"/>
    </row>
    <row r="42" spans="1:6" x14ac:dyDescent="0.2">
      <c r="A42" s="55" t="s">
        <v>129</v>
      </c>
      <c r="B42" s="56" t="s">
        <v>130</v>
      </c>
      <c r="C42" s="84">
        <v>133</v>
      </c>
      <c r="D42" s="84">
        <v>133</v>
      </c>
      <c r="E42" s="84">
        <v>93.96</v>
      </c>
      <c r="F42" s="84"/>
    </row>
    <row r="43" spans="1:6" x14ac:dyDescent="0.2">
      <c r="A43" s="55" t="s">
        <v>131</v>
      </c>
      <c r="B43" s="56" t="s">
        <v>132</v>
      </c>
      <c r="C43" s="84">
        <v>133</v>
      </c>
      <c r="D43" s="84">
        <v>133</v>
      </c>
      <c r="E43" s="84">
        <v>174.86</v>
      </c>
      <c r="F43" s="84"/>
    </row>
    <row r="44" spans="1:6" x14ac:dyDescent="0.2">
      <c r="A44" s="53" t="s">
        <v>133</v>
      </c>
      <c r="B44" s="54" t="s">
        <v>134</v>
      </c>
      <c r="C44" s="83">
        <f>C45+C46+C47+C48</f>
        <v>2058</v>
      </c>
      <c r="D44" s="83">
        <f>D45+D46+D47+D48</f>
        <v>2058</v>
      </c>
      <c r="E44" s="83">
        <f>E45+E46+E47+E48</f>
        <v>128.26</v>
      </c>
      <c r="F44" s="83">
        <f>(E44*100)/D44</f>
        <v>6.2322643343051505</v>
      </c>
    </row>
    <row r="45" spans="1:6" x14ac:dyDescent="0.2">
      <c r="A45" s="55" t="s">
        <v>135</v>
      </c>
      <c r="B45" s="56" t="s">
        <v>136</v>
      </c>
      <c r="C45" s="84">
        <v>398</v>
      </c>
      <c r="D45" s="84">
        <v>398</v>
      </c>
      <c r="E45" s="84">
        <v>0</v>
      </c>
      <c r="F45" s="84"/>
    </row>
    <row r="46" spans="1:6" x14ac:dyDescent="0.2">
      <c r="A46" s="55" t="s">
        <v>137</v>
      </c>
      <c r="B46" s="56" t="s">
        <v>138</v>
      </c>
      <c r="C46" s="84">
        <v>465</v>
      </c>
      <c r="D46" s="84">
        <v>465</v>
      </c>
      <c r="E46" s="84">
        <v>15.03</v>
      </c>
      <c r="F46" s="84"/>
    </row>
    <row r="47" spans="1:6" x14ac:dyDescent="0.2">
      <c r="A47" s="55" t="s">
        <v>139</v>
      </c>
      <c r="B47" s="56" t="s">
        <v>140</v>
      </c>
      <c r="C47" s="84">
        <v>1062</v>
      </c>
      <c r="D47" s="84">
        <v>1062</v>
      </c>
      <c r="E47" s="84">
        <v>0</v>
      </c>
      <c r="F47" s="84"/>
    </row>
    <row r="48" spans="1:6" x14ac:dyDescent="0.2">
      <c r="A48" s="55" t="s">
        <v>141</v>
      </c>
      <c r="B48" s="56" t="s">
        <v>134</v>
      </c>
      <c r="C48" s="84">
        <v>133</v>
      </c>
      <c r="D48" s="84">
        <v>133</v>
      </c>
      <c r="E48" s="84">
        <v>113.23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1300</v>
      </c>
      <c r="D49" s="82">
        <f>D50+D52</f>
        <v>1300</v>
      </c>
      <c r="E49" s="82">
        <f>E50+E52</f>
        <v>652.41999999999996</v>
      </c>
      <c r="F49" s="81">
        <f>(E49*100)/D49</f>
        <v>50.186153846153843</v>
      </c>
    </row>
    <row r="50" spans="1:6" x14ac:dyDescent="0.2">
      <c r="A50" s="53" t="s">
        <v>144</v>
      </c>
      <c r="B50" s="54" t="s">
        <v>145</v>
      </c>
      <c r="C50" s="83">
        <f>C51</f>
        <v>321</v>
      </c>
      <c r="D50" s="83">
        <f>D51</f>
        <v>321</v>
      </c>
      <c r="E50" s="83">
        <f>E51</f>
        <v>177.04</v>
      </c>
      <c r="F50" s="83">
        <f>(E50*100)/D50</f>
        <v>55.152647975077883</v>
      </c>
    </row>
    <row r="51" spans="1:6" ht="25.5" x14ac:dyDescent="0.2">
      <c r="A51" s="55" t="s">
        <v>146</v>
      </c>
      <c r="B51" s="56" t="s">
        <v>147</v>
      </c>
      <c r="C51" s="84">
        <v>321</v>
      </c>
      <c r="D51" s="84">
        <v>321</v>
      </c>
      <c r="E51" s="84">
        <v>177.04</v>
      </c>
      <c r="F51" s="84"/>
    </row>
    <row r="52" spans="1:6" x14ac:dyDescent="0.2">
      <c r="A52" s="53" t="s">
        <v>148</v>
      </c>
      <c r="B52" s="54" t="s">
        <v>149</v>
      </c>
      <c r="C52" s="83">
        <f>C53</f>
        <v>979</v>
      </c>
      <c r="D52" s="83">
        <f>D53</f>
        <v>979</v>
      </c>
      <c r="E52" s="83">
        <f>E53</f>
        <v>475.38</v>
      </c>
      <c r="F52" s="83">
        <f>(E52*100)/D52</f>
        <v>48.557711950970379</v>
      </c>
    </row>
    <row r="53" spans="1:6" x14ac:dyDescent="0.2">
      <c r="A53" s="55" t="s">
        <v>150</v>
      </c>
      <c r="B53" s="56" t="s">
        <v>151</v>
      </c>
      <c r="C53" s="84">
        <v>979</v>
      </c>
      <c r="D53" s="84">
        <v>979</v>
      </c>
      <c r="E53" s="84">
        <v>475.38</v>
      </c>
      <c r="F53" s="84"/>
    </row>
    <row r="54" spans="1:6" x14ac:dyDescent="0.2">
      <c r="A54" s="49" t="s">
        <v>152</v>
      </c>
      <c r="B54" s="50" t="s">
        <v>153</v>
      </c>
      <c r="C54" s="80">
        <f>C55+C60</f>
        <v>9144</v>
      </c>
      <c r="D54" s="80">
        <f>D55+D60</f>
        <v>250144</v>
      </c>
      <c r="E54" s="80">
        <f>E55+E60</f>
        <v>1657.34</v>
      </c>
      <c r="F54" s="81">
        <f>(E54*100)/D54</f>
        <v>0.66255436868363826</v>
      </c>
    </row>
    <row r="55" spans="1:6" x14ac:dyDescent="0.2">
      <c r="A55" s="51" t="s">
        <v>154</v>
      </c>
      <c r="B55" s="52" t="s">
        <v>155</v>
      </c>
      <c r="C55" s="82">
        <f>C56+C58</f>
        <v>4144</v>
      </c>
      <c r="D55" s="82">
        <f>D56+D58</f>
        <v>4144</v>
      </c>
      <c r="E55" s="82">
        <f>E56+E58</f>
        <v>1657.34</v>
      </c>
      <c r="F55" s="81">
        <f>(E55*100)/D55</f>
        <v>39.993725868725868</v>
      </c>
    </row>
    <row r="56" spans="1:6" x14ac:dyDescent="0.2">
      <c r="A56" s="53" t="s">
        <v>156</v>
      </c>
      <c r="B56" s="54" t="s">
        <v>157</v>
      </c>
      <c r="C56" s="83">
        <f>C57</f>
        <v>795</v>
      </c>
      <c r="D56" s="83">
        <f>D57</f>
        <v>795</v>
      </c>
      <c r="E56" s="83">
        <f>E57</f>
        <v>0</v>
      </c>
      <c r="F56" s="83">
        <f>(E56*100)/D56</f>
        <v>0</v>
      </c>
    </row>
    <row r="57" spans="1:6" x14ac:dyDescent="0.2">
      <c r="A57" s="55" t="s">
        <v>158</v>
      </c>
      <c r="B57" s="56" t="s">
        <v>159</v>
      </c>
      <c r="C57" s="84">
        <v>795</v>
      </c>
      <c r="D57" s="84">
        <v>795</v>
      </c>
      <c r="E57" s="84">
        <v>0</v>
      </c>
      <c r="F57" s="84"/>
    </row>
    <row r="58" spans="1:6" x14ac:dyDescent="0.2">
      <c r="A58" s="53" t="s">
        <v>160</v>
      </c>
      <c r="B58" s="54" t="s">
        <v>161</v>
      </c>
      <c r="C58" s="83">
        <f>C59</f>
        <v>3349</v>
      </c>
      <c r="D58" s="83">
        <f>D59</f>
        <v>3349</v>
      </c>
      <c r="E58" s="83">
        <f>E59</f>
        <v>1657.34</v>
      </c>
      <c r="F58" s="83">
        <f>(E58*100)/D58</f>
        <v>49.487608241266052</v>
      </c>
    </row>
    <row r="59" spans="1:6" x14ac:dyDescent="0.2">
      <c r="A59" s="55" t="s">
        <v>162</v>
      </c>
      <c r="B59" s="56" t="s">
        <v>163</v>
      </c>
      <c r="C59" s="84">
        <v>3349</v>
      </c>
      <c r="D59" s="84">
        <v>3349</v>
      </c>
      <c r="E59" s="84">
        <v>1657.34</v>
      </c>
      <c r="F59" s="84"/>
    </row>
    <row r="60" spans="1:6" x14ac:dyDescent="0.2">
      <c r="A60" s="51" t="s">
        <v>164</v>
      </c>
      <c r="B60" s="52" t="s">
        <v>165</v>
      </c>
      <c r="C60" s="82">
        <f t="shared" ref="C60:E61" si="0">C61</f>
        <v>5000</v>
      </c>
      <c r="D60" s="82">
        <f t="shared" si="0"/>
        <v>246000</v>
      </c>
      <c r="E60" s="82">
        <f t="shared" si="0"/>
        <v>0</v>
      </c>
      <c r="F60" s="81">
        <f>(E60*100)/D60</f>
        <v>0</v>
      </c>
    </row>
    <row r="61" spans="1:6" ht="25.5" x14ac:dyDescent="0.2">
      <c r="A61" s="53" t="s">
        <v>166</v>
      </c>
      <c r="B61" s="54" t="s">
        <v>167</v>
      </c>
      <c r="C61" s="83">
        <f t="shared" si="0"/>
        <v>5000</v>
      </c>
      <c r="D61" s="83">
        <f t="shared" si="0"/>
        <v>246000</v>
      </c>
      <c r="E61" s="83">
        <f t="shared" si="0"/>
        <v>0</v>
      </c>
      <c r="F61" s="83">
        <f>(E61*100)/D61</f>
        <v>0</v>
      </c>
    </row>
    <row r="62" spans="1:6" x14ac:dyDescent="0.2">
      <c r="A62" s="55" t="s">
        <v>168</v>
      </c>
      <c r="B62" s="56" t="s">
        <v>167</v>
      </c>
      <c r="C62" s="84">
        <v>5000</v>
      </c>
      <c r="D62" s="84">
        <v>246000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1">C64</f>
        <v>2015044</v>
      </c>
      <c r="D63" s="80">
        <f t="shared" si="1"/>
        <v>2256044</v>
      </c>
      <c r="E63" s="80">
        <f t="shared" si="1"/>
        <v>1090214.01</v>
      </c>
      <c r="F63" s="81">
        <f>(E63*100)/D63</f>
        <v>48.324146603523687</v>
      </c>
    </row>
    <row r="64" spans="1:6" x14ac:dyDescent="0.2">
      <c r="A64" s="51" t="s">
        <v>64</v>
      </c>
      <c r="B64" s="52" t="s">
        <v>65</v>
      </c>
      <c r="C64" s="82">
        <f t="shared" si="1"/>
        <v>2015044</v>
      </c>
      <c r="D64" s="82">
        <f t="shared" si="1"/>
        <v>2256044</v>
      </c>
      <c r="E64" s="82">
        <f t="shared" si="1"/>
        <v>1090214.01</v>
      </c>
      <c r="F64" s="81">
        <f>(E64*100)/D64</f>
        <v>48.324146603523687</v>
      </c>
    </row>
    <row r="65" spans="1:6" ht="25.5" x14ac:dyDescent="0.2">
      <c r="A65" s="53" t="s">
        <v>66</v>
      </c>
      <c r="B65" s="54" t="s">
        <v>67</v>
      </c>
      <c r="C65" s="83">
        <f>C66+C67</f>
        <v>2015044</v>
      </c>
      <c r="D65" s="83">
        <f>D66+D67</f>
        <v>2256044</v>
      </c>
      <c r="E65" s="83">
        <f>E66+E67</f>
        <v>1090214.01</v>
      </c>
      <c r="F65" s="83">
        <f>(E65*100)/D65</f>
        <v>48.324146603523687</v>
      </c>
    </row>
    <row r="66" spans="1:6" x14ac:dyDescent="0.2">
      <c r="A66" s="55" t="s">
        <v>68</v>
      </c>
      <c r="B66" s="56" t="s">
        <v>69</v>
      </c>
      <c r="C66" s="84">
        <v>2005900</v>
      </c>
      <c r="D66" s="84">
        <v>2005900</v>
      </c>
      <c r="E66" s="84">
        <v>1088556.67</v>
      </c>
      <c r="F66" s="84"/>
    </row>
    <row r="67" spans="1:6" ht="25.5" x14ac:dyDescent="0.2">
      <c r="A67" s="55" t="s">
        <v>70</v>
      </c>
      <c r="B67" s="56" t="s">
        <v>71</v>
      </c>
      <c r="C67" s="84">
        <v>9144</v>
      </c>
      <c r="D67" s="84">
        <v>250144</v>
      </c>
      <c r="E67" s="84">
        <v>1657.34</v>
      </c>
      <c r="F67" s="84"/>
    </row>
    <row r="68" spans="1:6" x14ac:dyDescent="0.2">
      <c r="A68" s="48" t="s">
        <v>74</v>
      </c>
      <c r="B68" s="48" t="s">
        <v>189</v>
      </c>
      <c r="C68" s="78">
        <f t="shared" ref="C68:E69" si="2">C69</f>
        <v>796</v>
      </c>
      <c r="D68" s="78">
        <f t="shared" si="2"/>
        <v>796</v>
      </c>
      <c r="E68" s="78">
        <f t="shared" si="2"/>
        <v>0</v>
      </c>
      <c r="F68" s="79">
        <f>(E68*100)/D68</f>
        <v>0</v>
      </c>
    </row>
    <row r="69" spans="1:6" x14ac:dyDescent="0.2">
      <c r="A69" s="49" t="s">
        <v>72</v>
      </c>
      <c r="B69" s="50" t="s">
        <v>73</v>
      </c>
      <c r="C69" s="80">
        <f t="shared" si="2"/>
        <v>796</v>
      </c>
      <c r="D69" s="80">
        <f t="shared" si="2"/>
        <v>796</v>
      </c>
      <c r="E69" s="80">
        <f t="shared" si="2"/>
        <v>0</v>
      </c>
      <c r="F69" s="81">
        <f>(E69*100)/D69</f>
        <v>0</v>
      </c>
    </row>
    <row r="70" spans="1:6" x14ac:dyDescent="0.2">
      <c r="A70" s="51" t="s">
        <v>89</v>
      </c>
      <c r="B70" s="52" t="s">
        <v>90</v>
      </c>
      <c r="C70" s="82">
        <f>C71+C73+C76</f>
        <v>796</v>
      </c>
      <c r="D70" s="82">
        <f>D71+D73+D76</f>
        <v>796</v>
      </c>
      <c r="E70" s="82">
        <f>E71+E73+E76</f>
        <v>0</v>
      </c>
      <c r="F70" s="81">
        <f>(E70*100)/D70</f>
        <v>0</v>
      </c>
    </row>
    <row r="71" spans="1:6" x14ac:dyDescent="0.2">
      <c r="A71" s="53" t="s">
        <v>101</v>
      </c>
      <c r="B71" s="54" t="s">
        <v>102</v>
      </c>
      <c r="C71" s="83">
        <f>C72</f>
        <v>13</v>
      </c>
      <c r="D71" s="83">
        <f>D72</f>
        <v>13</v>
      </c>
      <c r="E71" s="83">
        <f>E72</f>
        <v>0</v>
      </c>
      <c r="F71" s="83">
        <f>(E71*100)/D71</f>
        <v>0</v>
      </c>
    </row>
    <row r="72" spans="1:6" x14ac:dyDescent="0.2">
      <c r="A72" s="55" t="s">
        <v>103</v>
      </c>
      <c r="B72" s="56" t="s">
        <v>104</v>
      </c>
      <c r="C72" s="84">
        <v>13</v>
      </c>
      <c r="D72" s="84">
        <v>13</v>
      </c>
      <c r="E72" s="84">
        <v>0</v>
      </c>
      <c r="F72" s="84"/>
    </row>
    <row r="73" spans="1:6" x14ac:dyDescent="0.2">
      <c r="A73" s="53" t="s">
        <v>113</v>
      </c>
      <c r="B73" s="54" t="s">
        <v>114</v>
      </c>
      <c r="C73" s="83">
        <f>C74+C75</f>
        <v>518</v>
      </c>
      <c r="D73" s="83">
        <f>D74+D75</f>
        <v>518</v>
      </c>
      <c r="E73" s="83">
        <f>E74+E75</f>
        <v>0</v>
      </c>
      <c r="F73" s="83">
        <f>(E73*100)/D73</f>
        <v>0</v>
      </c>
    </row>
    <row r="74" spans="1:6" x14ac:dyDescent="0.2">
      <c r="A74" s="55" t="s">
        <v>117</v>
      </c>
      <c r="B74" s="56" t="s">
        <v>118</v>
      </c>
      <c r="C74" s="84">
        <v>53</v>
      </c>
      <c r="D74" s="84">
        <v>53</v>
      </c>
      <c r="E74" s="84">
        <v>0</v>
      </c>
      <c r="F74" s="84"/>
    </row>
    <row r="75" spans="1:6" x14ac:dyDescent="0.2">
      <c r="A75" s="55" t="s">
        <v>123</v>
      </c>
      <c r="B75" s="56" t="s">
        <v>124</v>
      </c>
      <c r="C75" s="84">
        <v>465</v>
      </c>
      <c r="D75" s="84">
        <v>465</v>
      </c>
      <c r="E75" s="84">
        <v>0</v>
      </c>
      <c r="F75" s="84"/>
    </row>
    <row r="76" spans="1:6" x14ac:dyDescent="0.2">
      <c r="A76" s="53" t="s">
        <v>133</v>
      </c>
      <c r="B76" s="54" t="s">
        <v>134</v>
      </c>
      <c r="C76" s="83">
        <f>C77+C78</f>
        <v>265</v>
      </c>
      <c r="D76" s="83">
        <f>D77+D78</f>
        <v>265</v>
      </c>
      <c r="E76" s="83">
        <f>E77+E78</f>
        <v>0</v>
      </c>
      <c r="F76" s="83">
        <f>(E76*100)/D76</f>
        <v>0</v>
      </c>
    </row>
    <row r="77" spans="1:6" x14ac:dyDescent="0.2">
      <c r="A77" s="55" t="s">
        <v>137</v>
      </c>
      <c r="B77" s="56" t="s">
        <v>138</v>
      </c>
      <c r="C77" s="84">
        <v>132</v>
      </c>
      <c r="D77" s="84">
        <v>132</v>
      </c>
      <c r="E77" s="84">
        <v>0</v>
      </c>
      <c r="F77" s="84"/>
    </row>
    <row r="78" spans="1:6" x14ac:dyDescent="0.2">
      <c r="A78" s="55" t="s">
        <v>141</v>
      </c>
      <c r="B78" s="56" t="s">
        <v>134</v>
      </c>
      <c r="C78" s="84">
        <v>133</v>
      </c>
      <c r="D78" s="84">
        <v>133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3">C80</f>
        <v>796</v>
      </c>
      <c r="D79" s="80">
        <f t="shared" si="3"/>
        <v>796</v>
      </c>
      <c r="E79" s="80">
        <f t="shared" si="3"/>
        <v>0</v>
      </c>
      <c r="F79" s="81">
        <f>(E79*100)/D79</f>
        <v>0</v>
      </c>
    </row>
    <row r="80" spans="1:6" x14ac:dyDescent="0.2">
      <c r="A80" s="51" t="s">
        <v>58</v>
      </c>
      <c r="B80" s="52" t="s">
        <v>59</v>
      </c>
      <c r="C80" s="82">
        <f t="shared" si="3"/>
        <v>796</v>
      </c>
      <c r="D80" s="82">
        <f t="shared" si="3"/>
        <v>796</v>
      </c>
      <c r="E80" s="82">
        <f t="shared" si="3"/>
        <v>0</v>
      </c>
      <c r="F80" s="81">
        <f>(E80*100)/D80</f>
        <v>0</v>
      </c>
    </row>
    <row r="81" spans="1:6" x14ac:dyDescent="0.2">
      <c r="A81" s="53" t="s">
        <v>60</v>
      </c>
      <c r="B81" s="54" t="s">
        <v>61</v>
      </c>
      <c r="C81" s="83">
        <f t="shared" si="3"/>
        <v>796</v>
      </c>
      <c r="D81" s="83">
        <f t="shared" si="3"/>
        <v>796</v>
      </c>
      <c r="E81" s="83">
        <f t="shared" si="3"/>
        <v>0</v>
      </c>
      <c r="F81" s="83">
        <f>(E81*100)/D81</f>
        <v>0</v>
      </c>
    </row>
    <row r="82" spans="1:6" x14ac:dyDescent="0.2">
      <c r="A82" s="55" t="s">
        <v>62</v>
      </c>
      <c r="B82" s="56" t="s">
        <v>63</v>
      </c>
      <c r="C82" s="84">
        <v>796</v>
      </c>
      <c r="D82" s="84">
        <v>796</v>
      </c>
      <c r="E82" s="84">
        <v>0</v>
      </c>
      <c r="F82" s="84"/>
    </row>
    <row r="83" spans="1:6" x14ac:dyDescent="0.2">
      <c r="A83" s="48" t="s">
        <v>182</v>
      </c>
      <c r="B83" s="48" t="s">
        <v>190</v>
      </c>
      <c r="C83" s="78">
        <f t="shared" ref="C83:E86" si="4">C84</f>
        <v>133</v>
      </c>
      <c r="D83" s="78">
        <f t="shared" si="4"/>
        <v>133</v>
      </c>
      <c r="E83" s="78">
        <f t="shared" si="4"/>
        <v>0</v>
      </c>
      <c r="F83" s="79">
        <f>(E83*100)/D83</f>
        <v>0</v>
      </c>
    </row>
    <row r="84" spans="1:6" x14ac:dyDescent="0.2">
      <c r="A84" s="49" t="s">
        <v>72</v>
      </c>
      <c r="B84" s="50" t="s">
        <v>73</v>
      </c>
      <c r="C84" s="80">
        <f t="shared" si="4"/>
        <v>133</v>
      </c>
      <c r="D84" s="80">
        <f t="shared" si="4"/>
        <v>133</v>
      </c>
      <c r="E84" s="80">
        <f t="shared" si="4"/>
        <v>0</v>
      </c>
      <c r="F84" s="81">
        <f>(E84*100)/D84</f>
        <v>0</v>
      </c>
    </row>
    <row r="85" spans="1:6" x14ac:dyDescent="0.2">
      <c r="A85" s="51" t="s">
        <v>89</v>
      </c>
      <c r="B85" s="52" t="s">
        <v>90</v>
      </c>
      <c r="C85" s="82">
        <f t="shared" si="4"/>
        <v>133</v>
      </c>
      <c r="D85" s="82">
        <f t="shared" si="4"/>
        <v>133</v>
      </c>
      <c r="E85" s="82">
        <f t="shared" si="4"/>
        <v>0</v>
      </c>
      <c r="F85" s="81">
        <f>(E85*100)/D85</f>
        <v>0</v>
      </c>
    </row>
    <row r="86" spans="1:6" x14ac:dyDescent="0.2">
      <c r="A86" s="53" t="s">
        <v>113</v>
      </c>
      <c r="B86" s="54" t="s">
        <v>114</v>
      </c>
      <c r="C86" s="83">
        <f t="shared" si="4"/>
        <v>133</v>
      </c>
      <c r="D86" s="83">
        <f t="shared" si="4"/>
        <v>133</v>
      </c>
      <c r="E86" s="83">
        <f t="shared" si="4"/>
        <v>0</v>
      </c>
      <c r="F86" s="83">
        <f>(E86*100)/D86</f>
        <v>0</v>
      </c>
    </row>
    <row r="87" spans="1:6" x14ac:dyDescent="0.2">
      <c r="A87" s="55" t="s">
        <v>115</v>
      </c>
      <c r="B87" s="56" t="s">
        <v>116</v>
      </c>
      <c r="C87" s="84">
        <v>133</v>
      </c>
      <c r="D87" s="84">
        <v>133</v>
      </c>
      <c r="E87" s="84">
        <v>0</v>
      </c>
      <c r="F87" s="84"/>
    </row>
    <row r="88" spans="1:6" x14ac:dyDescent="0.2">
      <c r="A88" s="49" t="s">
        <v>50</v>
      </c>
      <c r="B88" s="50" t="s">
        <v>51</v>
      </c>
      <c r="C88" s="80">
        <f t="shared" ref="C88:E90" si="5">C89</f>
        <v>133</v>
      </c>
      <c r="D88" s="80">
        <f t="shared" si="5"/>
        <v>133</v>
      </c>
      <c r="E88" s="80">
        <f t="shared" si="5"/>
        <v>0</v>
      </c>
      <c r="F88" s="81">
        <f>(E88*100)/D88</f>
        <v>0</v>
      </c>
    </row>
    <row r="89" spans="1:6" x14ac:dyDescent="0.2">
      <c r="A89" s="51" t="s">
        <v>52</v>
      </c>
      <c r="B89" s="52" t="s">
        <v>53</v>
      </c>
      <c r="C89" s="82">
        <f t="shared" si="5"/>
        <v>133</v>
      </c>
      <c r="D89" s="82">
        <f t="shared" si="5"/>
        <v>133</v>
      </c>
      <c r="E89" s="82">
        <f t="shared" si="5"/>
        <v>0</v>
      </c>
      <c r="F89" s="81">
        <f>(E89*100)/D89</f>
        <v>0</v>
      </c>
    </row>
    <row r="90" spans="1:6" x14ac:dyDescent="0.2">
      <c r="A90" s="53" t="s">
        <v>54</v>
      </c>
      <c r="B90" s="54" t="s">
        <v>55</v>
      </c>
      <c r="C90" s="83">
        <f t="shared" si="5"/>
        <v>133</v>
      </c>
      <c r="D90" s="83">
        <f t="shared" si="5"/>
        <v>133</v>
      </c>
      <c r="E90" s="83">
        <f t="shared" si="5"/>
        <v>0</v>
      </c>
      <c r="F90" s="83">
        <f>(E90*100)/D90</f>
        <v>0</v>
      </c>
    </row>
    <row r="91" spans="1:6" x14ac:dyDescent="0.2">
      <c r="A91" s="55" t="s">
        <v>56</v>
      </c>
      <c r="B91" s="56" t="s">
        <v>57</v>
      </c>
      <c r="C91" s="84">
        <v>133</v>
      </c>
      <c r="D91" s="84">
        <v>133</v>
      </c>
      <c r="E91" s="84">
        <v>0</v>
      </c>
      <c r="F91" s="84"/>
    </row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s="57" customFormat="1" x14ac:dyDescent="0.2"/>
    <row r="1231" spans="1:3" s="57" customFormat="1" x14ac:dyDescent="0.2"/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Tomaš</cp:lastModifiedBy>
  <cp:lastPrinted>2023-07-24T12:33:14Z</cp:lastPrinted>
  <dcterms:created xsi:type="dcterms:W3CDTF">2022-08-12T12:51:27Z</dcterms:created>
  <dcterms:modified xsi:type="dcterms:W3CDTF">2024-07-24T12:41:51Z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