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4\FINANCIJSKI IZVJEŠTAJI\POLUGODIŠNJI IZVJEŠTAJ O IZVRŠENJU FINANCIJSKOG PLANA\"/>
    </mc:Choice>
  </mc:AlternateContent>
  <bookViews>
    <workbookView xWindow="-120" yWindow="-120" windowWidth="38640" windowHeight="21240" tabRatio="825" activeTab="1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rashoda'!$B$1:$I$25</definedName>
    <definedName name="_xlnm.Print_Area" localSheetId="6">'Posebni dio'!$A$1:$C$9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3" l="1"/>
  <c r="J23" i="3"/>
  <c r="J17" i="3"/>
  <c r="G23" i="3" l="1"/>
  <c r="J33" i="3" l="1"/>
  <c r="C17" i="5"/>
  <c r="G25" i="1"/>
  <c r="G24" i="1"/>
  <c r="G15" i="1"/>
  <c r="G54" i="3"/>
  <c r="G46" i="3"/>
  <c r="G12" i="1"/>
  <c r="H12" i="1"/>
  <c r="I12" i="1"/>
  <c r="J12" i="1"/>
  <c r="L12" i="1" s="1"/>
  <c r="H15" i="1"/>
  <c r="I15" i="1"/>
  <c r="J15" i="1"/>
  <c r="I16" i="1"/>
  <c r="J16" i="1" l="1"/>
  <c r="L16" i="1" s="1"/>
  <c r="K12" i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16" i="1" l="1"/>
  <c r="K26" i="1"/>
  <c r="H27" i="1"/>
  <c r="L23" i="1"/>
  <c r="J27" i="1"/>
  <c r="L27" i="1" s="1"/>
  <c r="G27" i="1"/>
  <c r="F98" i="15"/>
  <c r="E98" i="15"/>
  <c r="D98" i="15"/>
  <c r="C98" i="15"/>
  <c r="F97" i="15"/>
  <c r="E97" i="15"/>
  <c r="D97" i="15"/>
  <c r="C97" i="15"/>
  <c r="F96" i="15"/>
  <c r="E96" i="15"/>
  <c r="D96" i="15"/>
  <c r="C96" i="15"/>
  <c r="F94" i="15"/>
  <c r="E94" i="15"/>
  <c r="D94" i="15"/>
  <c r="C94" i="15"/>
  <c r="F93" i="15"/>
  <c r="E93" i="15"/>
  <c r="D93" i="15"/>
  <c r="C93" i="15"/>
  <c r="F92" i="15"/>
  <c r="E92" i="15"/>
  <c r="D92" i="15"/>
  <c r="C92" i="15"/>
  <c r="F90" i="15"/>
  <c r="E90" i="15"/>
  <c r="D90" i="15"/>
  <c r="C90" i="15"/>
  <c r="F89" i="15"/>
  <c r="E89" i="15"/>
  <c r="D89" i="15"/>
  <c r="C89" i="15"/>
  <c r="F88" i="15"/>
  <c r="E88" i="15"/>
  <c r="D88" i="15"/>
  <c r="C88" i="15"/>
  <c r="F87" i="15"/>
  <c r="E87" i="15"/>
  <c r="D87" i="15"/>
  <c r="C87" i="15"/>
  <c r="F85" i="15"/>
  <c r="E85" i="15"/>
  <c r="D85" i="15"/>
  <c r="C85" i="15"/>
  <c r="F84" i="15"/>
  <c r="E84" i="15"/>
  <c r="D84" i="15"/>
  <c r="C84" i="15"/>
  <c r="F83" i="15"/>
  <c r="E83" i="15"/>
  <c r="D83" i="15"/>
  <c r="C83" i="15"/>
  <c r="F78" i="15"/>
  <c r="E78" i="15"/>
  <c r="D78" i="15"/>
  <c r="C78" i="15"/>
  <c r="F77" i="15"/>
  <c r="E77" i="15"/>
  <c r="D77" i="15"/>
  <c r="C77" i="15"/>
  <c r="F76" i="15"/>
  <c r="E76" i="15"/>
  <c r="D76" i="15"/>
  <c r="C76" i="15"/>
  <c r="F73" i="15"/>
  <c r="E73" i="15"/>
  <c r="D73" i="15"/>
  <c r="C73" i="15"/>
  <c r="F72" i="15"/>
  <c r="E72" i="15"/>
  <c r="D72" i="15"/>
  <c r="C72" i="15"/>
  <c r="F71" i="15"/>
  <c r="E71" i="15"/>
  <c r="D71" i="15"/>
  <c r="C71" i="15"/>
  <c r="F70" i="15"/>
  <c r="E70" i="15"/>
  <c r="D70" i="15"/>
  <c r="C70" i="15"/>
  <c r="F67" i="15"/>
  <c r="E67" i="15"/>
  <c r="D67" i="15"/>
  <c r="C67" i="15"/>
  <c r="F66" i="15"/>
  <c r="E66" i="15"/>
  <c r="D66" i="15"/>
  <c r="C66" i="15"/>
  <c r="F65" i="15"/>
  <c r="E65" i="15"/>
  <c r="D65" i="15"/>
  <c r="C65" i="15"/>
  <c r="F63" i="15"/>
  <c r="E63" i="15"/>
  <c r="D63" i="15"/>
  <c r="C63" i="15"/>
  <c r="F59" i="15"/>
  <c r="E59" i="15"/>
  <c r="D59" i="15"/>
  <c r="C59" i="15"/>
  <c r="F58" i="15"/>
  <c r="E58" i="15"/>
  <c r="D58" i="15"/>
  <c r="C58" i="15"/>
  <c r="F57" i="15"/>
  <c r="E57" i="15"/>
  <c r="D57" i="15"/>
  <c r="C57" i="15"/>
  <c r="F55" i="15"/>
  <c r="E55" i="15"/>
  <c r="D55" i="15"/>
  <c r="C55" i="15"/>
  <c r="F53" i="15"/>
  <c r="E53" i="15"/>
  <c r="D53" i="15"/>
  <c r="C53" i="15"/>
  <c r="F52" i="15"/>
  <c r="E52" i="15"/>
  <c r="D52" i="15"/>
  <c r="C52" i="15"/>
  <c r="F45" i="15"/>
  <c r="E45" i="15"/>
  <c r="D45" i="15"/>
  <c r="C45" i="15"/>
  <c r="F43" i="15"/>
  <c r="E43" i="15"/>
  <c r="D43" i="15"/>
  <c r="C43" i="15"/>
  <c r="F33" i="15"/>
  <c r="E33" i="15"/>
  <c r="D33" i="15"/>
  <c r="C33" i="15"/>
  <c r="F27" i="15"/>
  <c r="E27" i="15"/>
  <c r="D27" i="15"/>
  <c r="C27" i="15"/>
  <c r="F23" i="15"/>
  <c r="E23" i="15"/>
  <c r="D23" i="15"/>
  <c r="C23" i="15"/>
  <c r="F22" i="15"/>
  <c r="E22" i="15"/>
  <c r="D22" i="15"/>
  <c r="C22" i="15"/>
  <c r="F20" i="15"/>
  <c r="E20" i="15"/>
  <c r="D20" i="15"/>
  <c r="C20" i="15"/>
  <c r="F18" i="15"/>
  <c r="E18" i="15"/>
  <c r="D18" i="15"/>
  <c r="C18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F7" i="8"/>
  <c r="F6" i="8" s="1"/>
  <c r="H6" i="8" s="1"/>
  <c r="E7" i="8"/>
  <c r="D7" i="8"/>
  <c r="C7" i="8"/>
  <c r="E6" i="8"/>
  <c r="D6" i="8"/>
  <c r="C6" i="8"/>
  <c r="H23" i="5"/>
  <c r="G23" i="5"/>
  <c r="H22" i="5"/>
  <c r="G22" i="5"/>
  <c r="F22" i="5"/>
  <c r="E22" i="5"/>
  <c r="D22" i="5"/>
  <c r="C22" i="5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F16" i="5"/>
  <c r="H16" i="5" s="1"/>
  <c r="E16" i="5"/>
  <c r="D16" i="5"/>
  <c r="C16" i="5"/>
  <c r="C15" i="5" s="1"/>
  <c r="E15" i="5"/>
  <c r="D15" i="5"/>
  <c r="H14" i="5"/>
  <c r="G14" i="5"/>
  <c r="H13" i="5"/>
  <c r="F13" i="5"/>
  <c r="E13" i="5"/>
  <c r="D13" i="5"/>
  <c r="C13" i="5"/>
  <c r="G13" i="5" s="1"/>
  <c r="H12" i="5"/>
  <c r="G12" i="5"/>
  <c r="F11" i="5"/>
  <c r="H11" i="5" s="1"/>
  <c r="E11" i="5"/>
  <c r="D11" i="5"/>
  <c r="C11" i="5"/>
  <c r="G11" i="5" s="1"/>
  <c r="H10" i="5"/>
  <c r="G10" i="5"/>
  <c r="F9" i="5"/>
  <c r="E9" i="5"/>
  <c r="D9" i="5"/>
  <c r="C9" i="5"/>
  <c r="H8" i="5"/>
  <c r="G8" i="5"/>
  <c r="F7" i="5"/>
  <c r="H7" i="5" s="1"/>
  <c r="E7" i="5"/>
  <c r="D7" i="5"/>
  <c r="C7" i="5"/>
  <c r="E6" i="5"/>
  <c r="D6" i="5"/>
  <c r="L82" i="3"/>
  <c r="K82" i="3"/>
  <c r="L81" i="3"/>
  <c r="K81" i="3"/>
  <c r="J81" i="3"/>
  <c r="I81" i="3"/>
  <c r="H81" i="3"/>
  <c r="G81" i="3"/>
  <c r="L80" i="3"/>
  <c r="K80" i="3"/>
  <c r="L79" i="3"/>
  <c r="K79" i="3"/>
  <c r="L78" i="3"/>
  <c r="K78" i="3"/>
  <c r="L77" i="3"/>
  <c r="K77" i="3"/>
  <c r="L76" i="3"/>
  <c r="K76" i="3"/>
  <c r="J76" i="3"/>
  <c r="I76" i="3"/>
  <c r="H76" i="3"/>
  <c r="G76" i="3"/>
  <c r="L75" i="3"/>
  <c r="K75" i="3"/>
  <c r="J75" i="3"/>
  <c r="I75" i="3"/>
  <c r="H75" i="3"/>
  <c r="G75" i="3"/>
  <c r="L74" i="3"/>
  <c r="K74" i="3"/>
  <c r="J74" i="3"/>
  <c r="I74" i="3"/>
  <c r="H74" i="3"/>
  <c r="G74" i="3"/>
  <c r="L73" i="3"/>
  <c r="K73" i="3"/>
  <c r="L72" i="3"/>
  <c r="K72" i="3"/>
  <c r="J72" i="3"/>
  <c r="I72" i="3"/>
  <c r="H72" i="3"/>
  <c r="G72" i="3"/>
  <c r="L71" i="3"/>
  <c r="K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L67" i="3"/>
  <c r="K67" i="3"/>
  <c r="L66" i="3"/>
  <c r="K66" i="3"/>
  <c r="L65" i="3"/>
  <c r="K65" i="3"/>
  <c r="L64" i="3"/>
  <c r="K64" i="3"/>
  <c r="L63" i="3"/>
  <c r="K63" i="3"/>
  <c r="L62" i="3"/>
  <c r="K62" i="3"/>
  <c r="J62" i="3"/>
  <c r="I62" i="3"/>
  <c r="H62" i="3"/>
  <c r="G62" i="3"/>
  <c r="L61" i="3"/>
  <c r="K61" i="3"/>
  <c r="L60" i="3"/>
  <c r="K60" i="3"/>
  <c r="J60" i="3"/>
  <c r="I60" i="3"/>
  <c r="H60" i="3"/>
  <c r="G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J50" i="3"/>
  <c r="I50" i="3"/>
  <c r="H50" i="3"/>
  <c r="G50" i="3"/>
  <c r="K50" i="3" s="1"/>
  <c r="L49" i="3"/>
  <c r="K49" i="3"/>
  <c r="L48" i="3"/>
  <c r="K48" i="3"/>
  <c r="L47" i="3"/>
  <c r="K47" i="3"/>
  <c r="L46" i="3"/>
  <c r="K46" i="3"/>
  <c r="L45" i="3"/>
  <c r="K45" i="3"/>
  <c r="L44" i="3"/>
  <c r="J44" i="3"/>
  <c r="I44" i="3"/>
  <c r="H44" i="3"/>
  <c r="G44" i="3"/>
  <c r="K44" i="3" s="1"/>
  <c r="L43" i="3"/>
  <c r="K43" i="3"/>
  <c r="L42" i="3"/>
  <c r="K42" i="3"/>
  <c r="L41" i="3"/>
  <c r="K41" i="3"/>
  <c r="L40" i="3"/>
  <c r="J40" i="3"/>
  <c r="I40" i="3"/>
  <c r="H40" i="3"/>
  <c r="G40" i="3"/>
  <c r="L39" i="3"/>
  <c r="J39" i="3"/>
  <c r="I39" i="3"/>
  <c r="H39" i="3"/>
  <c r="L38" i="3"/>
  <c r="K38" i="3"/>
  <c r="L37" i="3"/>
  <c r="J37" i="3"/>
  <c r="I37" i="3"/>
  <c r="H37" i="3"/>
  <c r="G37" i="3"/>
  <c r="K37" i="3" s="1"/>
  <c r="L36" i="3"/>
  <c r="K36" i="3"/>
  <c r="L35" i="3"/>
  <c r="J35" i="3"/>
  <c r="I35" i="3"/>
  <c r="H35" i="3"/>
  <c r="G35" i="3"/>
  <c r="K35" i="3" s="1"/>
  <c r="L34" i="3"/>
  <c r="K34" i="3"/>
  <c r="L33" i="3"/>
  <c r="K33" i="3"/>
  <c r="J32" i="3"/>
  <c r="J31" i="3" s="1"/>
  <c r="I32" i="3"/>
  <c r="H32" i="3"/>
  <c r="G32" i="3"/>
  <c r="I31" i="3"/>
  <c r="H31" i="3"/>
  <c r="I30" i="3"/>
  <c r="H30" i="3"/>
  <c r="I29" i="3"/>
  <c r="H29" i="3"/>
  <c r="L24" i="3"/>
  <c r="K24" i="3"/>
  <c r="L23" i="3"/>
  <c r="K23" i="3"/>
  <c r="J22" i="3"/>
  <c r="L22" i="3" s="1"/>
  <c r="I22" i="3"/>
  <c r="H22" i="3"/>
  <c r="G22" i="3"/>
  <c r="G21" i="3" s="1"/>
  <c r="J21" i="3"/>
  <c r="L21" i="3" s="1"/>
  <c r="I21" i="3"/>
  <c r="H21" i="3"/>
  <c r="L20" i="3"/>
  <c r="K20" i="3"/>
  <c r="J19" i="3"/>
  <c r="J18" i="3" s="1"/>
  <c r="I19" i="3"/>
  <c r="H19" i="3"/>
  <c r="G19" i="3"/>
  <c r="G18" i="3" s="1"/>
  <c r="I18" i="3"/>
  <c r="H18" i="3"/>
  <c r="L17" i="3"/>
  <c r="K17" i="3"/>
  <c r="J16" i="3"/>
  <c r="J15" i="3" s="1"/>
  <c r="L15" i="3" s="1"/>
  <c r="I16" i="3"/>
  <c r="H16" i="3"/>
  <c r="G16" i="3"/>
  <c r="G15" i="3" s="1"/>
  <c r="I15" i="3"/>
  <c r="H15" i="3"/>
  <c r="L14" i="3"/>
  <c r="K14" i="3"/>
  <c r="L13" i="3"/>
  <c r="J13" i="3"/>
  <c r="I13" i="3"/>
  <c r="H13" i="3"/>
  <c r="G13" i="3"/>
  <c r="G12" i="3" s="1"/>
  <c r="K12" i="3" s="1"/>
  <c r="L12" i="3"/>
  <c r="J12" i="3"/>
  <c r="I12" i="3"/>
  <c r="H12" i="3"/>
  <c r="I11" i="3"/>
  <c r="H11" i="3"/>
  <c r="I10" i="3"/>
  <c r="H10" i="3"/>
  <c r="F6" i="5" l="1"/>
  <c r="H6" i="5" s="1"/>
  <c r="G7" i="5"/>
  <c r="K21" i="3"/>
  <c r="L16" i="3"/>
  <c r="G7" i="8"/>
  <c r="G6" i="8"/>
  <c r="H7" i="8"/>
  <c r="F15" i="5"/>
  <c r="H15" i="5" s="1"/>
  <c r="G15" i="5"/>
  <c r="L31" i="3"/>
  <c r="J30" i="3"/>
  <c r="L32" i="3"/>
  <c r="K32" i="3"/>
  <c r="H9" i="5"/>
  <c r="G9" i="5"/>
  <c r="J11" i="3"/>
  <c r="L18" i="3"/>
  <c r="K18" i="3"/>
  <c r="L19" i="3"/>
  <c r="G16" i="5"/>
  <c r="C6" i="5"/>
  <c r="G6" i="5" s="1"/>
  <c r="K27" i="1"/>
  <c r="K22" i="3"/>
  <c r="K19" i="3"/>
  <c r="K13" i="3"/>
  <c r="K15" i="3"/>
  <c r="G11" i="3"/>
  <c r="K16" i="3"/>
  <c r="G39" i="3"/>
  <c r="K39" i="3" s="1"/>
  <c r="K40" i="3"/>
  <c r="G31" i="3"/>
  <c r="J29" i="3" l="1"/>
  <c r="L30" i="3"/>
  <c r="L11" i="3"/>
  <c r="J10" i="3"/>
  <c r="L10" i="3" s="1"/>
  <c r="K11" i="3"/>
  <c r="G10" i="3"/>
  <c r="K31" i="3"/>
  <c r="G30" i="3"/>
  <c r="K10" i="3" l="1"/>
  <c r="L29" i="3"/>
  <c r="G29" i="3"/>
  <c r="K29" i="3" s="1"/>
  <c r="K30" i="3"/>
</calcChain>
</file>

<file path=xl/sharedStrings.xml><?xml version="1.0" encoding="utf-8"?>
<sst xmlns="http://schemas.openxmlformats.org/spreadsheetml/2006/main" count="453" uniqueCount="206">
  <si>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</si>
  <si>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</si>
  <si>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</si>
  <si>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</si>
  <si>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</si>
  <si>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</si>
  <si>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</si>
  <si>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</si>
  <si>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</si>
  <si>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</si>
  <si>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</si>
  <si>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</si>
  <si>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</si>
  <si>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</si>
  <si>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</si>
  <si>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</si>
  <si>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</si>
  <si>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</si>
  <si>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</si>
  <si>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</si>
  <si>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</si>
  <si>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</si>
  <si>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</si>
  <si>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</si>
  <si>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</si>
  <si>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</si>
  <si>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</si>
  <si>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</si>
  <si>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</si>
  <si>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</si>
  <si>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</si>
  <si>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</si>
  <si>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</si>
  <si>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</si>
  <si>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</si>
  <si>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</si>
  <si>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</si>
  <si>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</si>
  <si>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</si>
  <si>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</si>
  <si>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</si>
  <si>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</si>
  <si>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</si>
  <si>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</si>
  <si>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</si>
  <si>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</si>
  <si>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</si>
  <si>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</si>
  <si>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</si>
  <si>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</si>
  <si>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</si>
  <si>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</si>
  <si>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63</t>
  </si>
  <si>
    <t>POMOĆI IZ INOZ. I SUBJ. UNUTAR OPĆEG PRORAČUNA</t>
  </si>
  <si>
    <t>639</t>
  </si>
  <si>
    <t>Prijenosi između proračunskih korisnika istog proračuna</t>
  </si>
  <si>
    <t>6391</t>
  </si>
  <si>
    <t>Tekući prijenosi između proračunskih korisnika istog proračuna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</si>
  <si>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</si>
  <si>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</si>
  <si>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</si>
  <si>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</si>
  <si>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</si>
  <si>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</si>
  <si>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</si>
  <si>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</si>
  <si>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</si>
  <si>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</si>
  <si>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</si>
  <si>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</si>
  <si>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</si>
  <si>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</si>
  <si>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</si>
  <si>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</si>
  <si>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</si>
  <si>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</si>
  <si>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</si>
  <si>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</si>
  <si>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</si>
  <si>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</si>
  <si>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</si>
  <si>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</si>
  <si>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</si>
  <si>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</si>
  <si>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</si>
  <si>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</si>
  <si>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</si>
  <si>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</si>
  <si>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</si>
  <si>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</si>
  <si>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</si>
  <si>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</si>
  <si>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</si>
  <si>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</si>
  <si>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</si>
  <si>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</si>
  <si>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</si>
  <si>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</si>
  <si>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</si>
  <si>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</si>
  <si>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</si>
  <si>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</si>
  <si>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</si>
  <si>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</si>
  <si>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</si>
  <si>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</si>
  <si>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</si>
  <si>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</si>
  <si>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</si>
  <si>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</si>
  <si>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</si>
  <si>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</si>
  <si>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</si>
  <si>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</si>
  <si>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</si>
  <si>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</si>
  <si>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</si>
  <si>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</si>
  <si>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</si>
  <si>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</si>
  <si>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</si>
  <si>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</si>
  <si>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</si>
  <si>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</si>
  <si>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</si>
  <si>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</si>
  <si>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</si>
  <si>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</si>
  <si>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</si>
  <si>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</si>
  <si>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</si>
  <si>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</si>
  <si>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</si>
  <si>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</si>
  <si>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</si>
  <si>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</si>
  <si>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</si>
  <si>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</si>
  <si>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</si>
  <si>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</si>
  <si>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</si>
  <si>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</si>
  <si>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</si>
  <si>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</si>
  <si>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</si>
  <si>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</si>
  <si>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</si>
  <si>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</si>
  <si>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</si>
  <si>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</si>
  <si>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</si>
  <si>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</si>
  <si>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</si>
  <si>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</si>
  <si>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</si>
  <si>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</si>
  <si>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</si>
  <si>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</si>
  <si>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</si>
  <si>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</si>
  <si>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</si>
  <si>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</si>
  <si>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</si>
  <si>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</si>
  <si>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</si>
  <si>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</si>
  <si>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</si>
  <si>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</si>
  <si>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</si>
  <si>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</si>
  <si>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</si>
  <si>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</si>
  <si>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</si>
  <si>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</si>
  <si>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</si>
  <si>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</si>
  <si>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</si>
  <si>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</si>
  <si>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</si>
  <si>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</si>
  <si>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</si>
  <si>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</si>
  <si>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</si>
  <si>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</si>
  <si>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</si>
  <si>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</si>
  <si>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</si>
  <si>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</si>
  <si>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</si>
  <si>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</si>
  <si>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</si>
  <si>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</si>
  <si>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 i uprave</t>
  </si>
  <si>
    <t>70 Trgovački sudovi</t>
  </si>
  <si>
    <t>20735 ZAGREB TRGOVAČKI SUD</t>
  </si>
  <si>
    <t>2803 Vođenje sudskih postupaka</t>
  </si>
  <si>
    <t>11</t>
  </si>
  <si>
    <t>43</t>
  </si>
  <si>
    <t>A639000</t>
  </si>
  <si>
    <t>Vođenje sudskih postupaka iz nadležnosti trgovačkih sudova</t>
  </si>
  <si>
    <t>TEKUĆI PLAN  2024.*</t>
  </si>
  <si>
    <t>IZVRŠENJE 1.-6.2024.*</t>
  </si>
  <si>
    <t xml:space="preserve">INDEKS**
</t>
  </si>
  <si>
    <t>Opći prihodi i primici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</si>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</sst>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6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2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4" fontId="0" fillId="0" borderId="0" xfId="0" applyNumberFormat="1"/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workbookViewId="0">
      <selection activeCell="J10" sqref="J10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9" t="s">
        <v>41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8" t="s">
        <v>4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8" t="s">
        <v>24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0" t="s">
        <v>31</v>
      </c>
      <c r="C7" s="110"/>
      <c r="D7" s="110"/>
      <c r="E7" s="110"/>
      <c r="F7" s="110"/>
      <c r="G7" s="5"/>
      <c r="H7" s="6"/>
      <c r="I7" s="6"/>
      <c r="J7" s="6"/>
      <c r="K7" s="22"/>
      <c r="L7" s="22"/>
    </row>
    <row r="8" spans="2:13" ht="25.5" x14ac:dyDescent="0.25">
      <c r="B8" s="107" t="s">
        <v>3</v>
      </c>
      <c r="C8" s="107"/>
      <c r="D8" s="107"/>
      <c r="E8" s="107"/>
      <c r="F8" s="107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8">
        <v>1</v>
      </c>
      <c r="C9" s="108"/>
      <c r="D9" s="108"/>
      <c r="E9" s="108"/>
      <c r="F9" s="109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3" t="s">
        <v>8</v>
      </c>
      <c r="C10" s="104"/>
      <c r="D10" s="104"/>
      <c r="E10" s="104"/>
      <c r="F10" s="105"/>
      <c r="G10" s="85">
        <v>3093912.18</v>
      </c>
      <c r="H10" s="86">
        <v>7698708</v>
      </c>
      <c r="I10" s="86">
        <v>7698708</v>
      </c>
      <c r="J10" s="86">
        <v>4135839.1399999997</v>
      </c>
      <c r="K10" s="86"/>
      <c r="L10" s="86"/>
    </row>
    <row r="11" spans="2:13" x14ac:dyDescent="0.25">
      <c r="B11" s="106" t="s">
        <v>7</v>
      </c>
      <c r="C11" s="105"/>
      <c r="D11" s="105"/>
      <c r="E11" s="105"/>
      <c r="F11" s="105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0" t="s">
        <v>0</v>
      </c>
      <c r="C12" s="101"/>
      <c r="D12" s="101"/>
      <c r="E12" s="101"/>
      <c r="F12" s="102"/>
      <c r="G12" s="87">
        <f>G10+G11</f>
        <v>3093912.18</v>
      </c>
      <c r="H12" s="87">
        <f t="shared" ref="H12:J12" si="0">H10+H11</f>
        <v>7698708</v>
      </c>
      <c r="I12" s="87">
        <f t="shared" si="0"/>
        <v>7698708</v>
      </c>
      <c r="J12" s="87">
        <f t="shared" si="0"/>
        <v>4135839.1399999997</v>
      </c>
      <c r="K12" s="88">
        <f>J12/G12*100</f>
        <v>133.67668179902893</v>
      </c>
      <c r="L12" s="88">
        <f>J12/I12*100</f>
        <v>53.721210623912476</v>
      </c>
    </row>
    <row r="13" spans="2:13" x14ac:dyDescent="0.25">
      <c r="B13" s="116" t="s">
        <v>9</v>
      </c>
      <c r="C13" s="104"/>
      <c r="D13" s="104"/>
      <c r="E13" s="104"/>
      <c r="F13" s="104"/>
      <c r="G13" s="89">
        <v>3170213.0500000007</v>
      </c>
      <c r="H13" s="86">
        <v>7708257</v>
      </c>
      <c r="I13" s="86">
        <v>7708257</v>
      </c>
      <c r="J13" s="86">
        <v>4124634.2900000005</v>
      </c>
      <c r="K13" s="86"/>
      <c r="L13" s="86"/>
    </row>
    <row r="14" spans="2:13" x14ac:dyDescent="0.25">
      <c r="B14" s="106" t="s">
        <v>10</v>
      </c>
      <c r="C14" s="105"/>
      <c r="D14" s="105"/>
      <c r="E14" s="105"/>
      <c r="F14" s="105"/>
      <c r="G14" s="85">
        <v>3580.58</v>
      </c>
      <c r="H14" s="86">
        <v>37816</v>
      </c>
      <c r="I14" s="86">
        <v>37816</v>
      </c>
      <c r="J14" s="86">
        <v>7328.53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3173793.6300000008</v>
      </c>
      <c r="H15" s="87">
        <f t="shared" ref="H15:J15" si="1">H13+H14</f>
        <v>7746073</v>
      </c>
      <c r="I15" s="87">
        <f t="shared" si="1"/>
        <v>7746073</v>
      </c>
      <c r="J15" s="87">
        <f t="shared" si="1"/>
        <v>4131962.8200000003</v>
      </c>
      <c r="K15" s="88">
        <f>J15/G15*100</f>
        <v>130.19002813992034</v>
      </c>
      <c r="L15" s="88">
        <f>J15/I15*100</f>
        <v>53.342678541759156</v>
      </c>
    </row>
    <row r="16" spans="2:13" x14ac:dyDescent="0.25">
      <c r="B16" s="115" t="s">
        <v>2</v>
      </c>
      <c r="C16" s="101"/>
      <c r="D16" s="101"/>
      <c r="E16" s="101"/>
      <c r="F16" s="101"/>
      <c r="G16" s="90">
        <f>G12-G15</f>
        <v>-79881.450000000652</v>
      </c>
      <c r="H16" s="90">
        <f t="shared" ref="H16:J16" si="2">H12-H15</f>
        <v>-47365</v>
      </c>
      <c r="I16" s="90">
        <f t="shared" si="2"/>
        <v>-47365</v>
      </c>
      <c r="J16" s="90">
        <f t="shared" si="2"/>
        <v>3876.3199999993667</v>
      </c>
      <c r="K16" s="88">
        <f>J16/G16*100</f>
        <v>-4.8525909331882877</v>
      </c>
      <c r="L16" s="88">
        <f>J16/I16*100</f>
        <v>-8.1839332840691803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0" t="s">
        <v>28</v>
      </c>
      <c r="C18" s="110"/>
      <c r="D18" s="110"/>
      <c r="E18" s="110"/>
      <c r="F18" s="110"/>
      <c r="G18" s="7"/>
      <c r="H18" s="7"/>
      <c r="I18" s="7"/>
      <c r="J18" s="7"/>
      <c r="K18" s="1"/>
      <c r="L18" s="1"/>
      <c r="M18" s="1"/>
    </row>
    <row r="19" spans="1:49" ht="25.5" x14ac:dyDescent="0.25">
      <c r="B19" s="107" t="s">
        <v>3</v>
      </c>
      <c r="C19" s="107"/>
      <c r="D19" s="107"/>
      <c r="E19" s="107"/>
      <c r="F19" s="107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1">
        <v>1</v>
      </c>
      <c r="C20" s="112"/>
      <c r="D20" s="112"/>
      <c r="E20" s="112"/>
      <c r="F20" s="112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3" t="s">
        <v>11</v>
      </c>
      <c r="C21" s="113"/>
      <c r="D21" s="113"/>
      <c r="E21" s="113"/>
      <c r="F21" s="113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3" t="s">
        <v>12</v>
      </c>
      <c r="C22" s="104"/>
      <c r="D22" s="104"/>
      <c r="E22" s="104"/>
      <c r="F22" s="104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7" t="s">
        <v>23</v>
      </c>
      <c r="C23" s="118"/>
      <c r="D23" s="118"/>
      <c r="E23" s="118"/>
      <c r="F23" s="119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3" t="s">
        <v>5</v>
      </c>
      <c r="C24" s="104"/>
      <c r="D24" s="104"/>
      <c r="E24" s="104"/>
      <c r="F24" s="104"/>
      <c r="G24" s="89">
        <f>112266.44+5866.21</f>
        <v>118132.65000000001</v>
      </c>
      <c r="H24" s="86">
        <v>17666.05</v>
      </c>
      <c r="I24" s="86">
        <v>17666.05</v>
      </c>
      <c r="J24" s="86">
        <v>17666.05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3" t="s">
        <v>27</v>
      </c>
      <c r="C25" s="104"/>
      <c r="D25" s="104"/>
      <c r="E25" s="104"/>
      <c r="F25" s="104"/>
      <c r="G25" s="89">
        <f>-10981.17-6684.88</f>
        <v>-17666.05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7" t="s">
        <v>29</v>
      </c>
      <c r="C26" s="118"/>
      <c r="D26" s="118"/>
      <c r="E26" s="118"/>
      <c r="F26" s="119"/>
      <c r="G26" s="94">
        <f>G24+G25</f>
        <v>100466.6</v>
      </c>
      <c r="H26" s="94">
        <f t="shared" ref="H26:J26" si="4">H24+H25</f>
        <v>17666.05</v>
      </c>
      <c r="I26" s="94">
        <f t="shared" si="4"/>
        <v>17666.05</v>
      </c>
      <c r="J26" s="94">
        <f t="shared" si="4"/>
        <v>17666.05</v>
      </c>
      <c r="K26" s="93">
        <f>J26/G26*100</f>
        <v>17.584003041806927</v>
      </c>
      <c r="L26" s="93">
        <f>J26/I26*100</f>
        <v>100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4" t="s">
        <v>30</v>
      </c>
      <c r="C27" s="114"/>
      <c r="D27" s="114"/>
      <c r="E27" s="114"/>
      <c r="F27" s="114"/>
      <c r="G27" s="94">
        <f>G16+G26</f>
        <v>20585.149999999354</v>
      </c>
      <c r="H27" s="94">
        <f t="shared" ref="H27:J27" si="5">H16+H26</f>
        <v>-29698.95</v>
      </c>
      <c r="I27" s="94">
        <f t="shared" si="5"/>
        <v>-29698.95</v>
      </c>
      <c r="J27" s="94">
        <f t="shared" si="5"/>
        <v>21542.369999999366</v>
      </c>
      <c r="K27" s="93">
        <f>J27/G27*100</f>
        <v>104.65005112909083</v>
      </c>
      <c r="L27" s="93">
        <f>J27/I27*100</f>
        <v>-72.535796720083923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O83"/>
  <sheetViews>
    <sheetView tabSelected="1" topLeftCell="B49" zoomScale="90" zoomScaleNormal="90" workbookViewId="0">
      <selection activeCell="B53" sqref="A53:XFD5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  <col min="15" max="15" width="12.5703125" bestFit="1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8" t="s">
        <v>4</v>
      </c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8" t="s">
        <v>26</v>
      </c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8" t="s">
        <v>15</v>
      </c>
      <c r="C6" s="98"/>
      <c r="D6" s="98"/>
      <c r="E6" s="98"/>
      <c r="F6" s="98"/>
      <c r="G6" s="98"/>
      <c r="H6" s="98"/>
      <c r="I6" s="98"/>
      <c r="J6" s="98"/>
      <c r="K6" s="98"/>
      <c r="L6" s="98"/>
    </row>
    <row r="7" spans="2:12" ht="18" x14ac:dyDescent="0.25">
      <c r="B7" s="3"/>
      <c r="C7" s="3"/>
      <c r="D7" s="3"/>
      <c r="E7" s="3"/>
      <c r="F7" s="3"/>
      <c r="G7" s="95"/>
      <c r="H7" s="3"/>
      <c r="I7" s="3"/>
      <c r="J7" s="96"/>
      <c r="K7" s="4"/>
      <c r="L7" s="4"/>
    </row>
    <row r="8" spans="2:12" ht="45" customHeight="1" x14ac:dyDescent="0.25">
      <c r="B8" s="120" t="s">
        <v>3</v>
      </c>
      <c r="C8" s="121"/>
      <c r="D8" s="121"/>
      <c r="E8" s="121"/>
      <c r="F8" s="122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3">
        <v>1</v>
      </c>
      <c r="C9" s="124"/>
      <c r="D9" s="124"/>
      <c r="E9" s="124"/>
      <c r="F9" s="125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3093912.18</v>
      </c>
      <c r="H10" s="65">
        <f>H11</f>
        <v>7698708</v>
      </c>
      <c r="I10" s="65">
        <f>I11</f>
        <v>7698708</v>
      </c>
      <c r="J10" s="65">
        <f>J11</f>
        <v>4135839.1399999997</v>
      </c>
      <c r="K10" s="69">
        <f t="shared" ref="K10:K24" si="0">(J10*100)/G10</f>
        <v>133.67668179902893</v>
      </c>
      <c r="L10" s="69">
        <f t="shared" ref="L10:L24" si="1">(J10*100)/I10</f>
        <v>53.721210623912469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3093912.18</v>
      </c>
      <c r="H11" s="65">
        <f>H12+H15+H18+H21</f>
        <v>7698708</v>
      </c>
      <c r="I11" s="65">
        <f>I12+I15+I18+I21</f>
        <v>7698708</v>
      </c>
      <c r="J11" s="65">
        <f>J12+J15+J18+J21</f>
        <v>4135839.1399999997</v>
      </c>
      <c r="K11" s="65">
        <f t="shared" si="0"/>
        <v>133.67668179902893</v>
      </c>
      <c r="L11" s="65">
        <f t="shared" si="1"/>
        <v>53.721210623912469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120414.38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>
        <f t="shared" si="0"/>
        <v>0</v>
      </c>
      <c r="L12" s="65" t="e">
        <f t="shared" si="1"/>
        <v>#DIV/0!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120414.38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>
        <f t="shared" si="0"/>
        <v>0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120414.38</v>
      </c>
      <c r="H14" s="66">
        <v>0</v>
      </c>
      <c r="I14" s="66">
        <v>0</v>
      </c>
      <c r="J14" s="66">
        <v>0</v>
      </c>
      <c r="K14" s="66">
        <f t="shared" si="0"/>
        <v>0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140.72999999999999</v>
      </c>
      <c r="H15" s="65">
        <f t="shared" si="3"/>
        <v>165</v>
      </c>
      <c r="I15" s="65">
        <f t="shared" si="3"/>
        <v>165</v>
      </c>
      <c r="J15" s="65">
        <f t="shared" si="3"/>
        <v>2113.2800000000002</v>
      </c>
      <c r="K15" s="65">
        <f t="shared" si="0"/>
        <v>1501.6556526682302</v>
      </c>
      <c r="L15" s="65">
        <f t="shared" si="1"/>
        <v>1280.7757575757578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140.72999999999999</v>
      </c>
      <c r="H16" s="65">
        <f t="shared" si="3"/>
        <v>165</v>
      </c>
      <c r="I16" s="65">
        <f t="shared" si="3"/>
        <v>165</v>
      </c>
      <c r="J16" s="65">
        <f t="shared" si="3"/>
        <v>2113.2800000000002</v>
      </c>
      <c r="K16" s="65">
        <f t="shared" si="0"/>
        <v>1501.6556526682302</v>
      </c>
      <c r="L16" s="65">
        <f t="shared" si="1"/>
        <v>1280.7757575757578</v>
      </c>
    </row>
    <row r="17" spans="2:15" x14ac:dyDescent="0.25">
      <c r="B17" s="66"/>
      <c r="C17" s="66"/>
      <c r="D17" s="66"/>
      <c r="E17" s="66" t="s">
        <v>62</v>
      </c>
      <c r="F17" s="66" t="s">
        <v>63</v>
      </c>
      <c r="G17" s="66">
        <v>140.72999999999999</v>
      </c>
      <c r="H17" s="66">
        <v>165</v>
      </c>
      <c r="I17" s="66">
        <v>165</v>
      </c>
      <c r="J17" s="66">
        <f>2113.28</f>
        <v>2113.2800000000002</v>
      </c>
      <c r="K17" s="66">
        <f t="shared" si="0"/>
        <v>1501.6556526682302</v>
      </c>
      <c r="L17" s="66">
        <f t="shared" si="1"/>
        <v>1280.7757575757578</v>
      </c>
    </row>
    <row r="18" spans="2:15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845.99</v>
      </c>
      <c r="H18" s="65">
        <f t="shared" si="4"/>
        <v>16049</v>
      </c>
      <c r="I18" s="65">
        <f t="shared" si="4"/>
        <v>16049</v>
      </c>
      <c r="J18" s="65">
        <f t="shared" si="4"/>
        <v>1763.04</v>
      </c>
      <c r="K18" s="65">
        <f t="shared" si="0"/>
        <v>208.39962647312615</v>
      </c>
      <c r="L18" s="65">
        <f t="shared" si="1"/>
        <v>10.985357343136645</v>
      </c>
    </row>
    <row r="19" spans="2:15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845.99</v>
      </c>
      <c r="H19" s="65">
        <f t="shared" si="4"/>
        <v>16049</v>
      </c>
      <c r="I19" s="65">
        <f t="shared" si="4"/>
        <v>16049</v>
      </c>
      <c r="J19" s="65">
        <f t="shared" si="4"/>
        <v>1763.04</v>
      </c>
      <c r="K19" s="65">
        <f t="shared" si="0"/>
        <v>208.39962647312615</v>
      </c>
      <c r="L19" s="65">
        <f t="shared" si="1"/>
        <v>10.985357343136645</v>
      </c>
    </row>
    <row r="20" spans="2:15" x14ac:dyDescent="0.25">
      <c r="B20" s="66"/>
      <c r="C20" s="66"/>
      <c r="D20" s="66"/>
      <c r="E20" s="66" t="s">
        <v>68</v>
      </c>
      <c r="F20" s="66" t="s">
        <v>69</v>
      </c>
      <c r="G20" s="66">
        <v>845.99</v>
      </c>
      <c r="H20" s="66">
        <v>16049</v>
      </c>
      <c r="I20" s="66">
        <v>16049</v>
      </c>
      <c r="J20" s="66">
        <f>1844.32-81.28</f>
        <v>1763.04</v>
      </c>
      <c r="K20" s="66">
        <f t="shared" si="0"/>
        <v>208.39962647312615</v>
      </c>
      <c r="L20" s="66">
        <f t="shared" si="1"/>
        <v>10.985357343136645</v>
      </c>
    </row>
    <row r="21" spans="2:15" x14ac:dyDescent="0.25">
      <c r="B21" s="65"/>
      <c r="C21" s="65" t="s">
        <v>70</v>
      </c>
      <c r="D21" s="65"/>
      <c r="E21" s="65"/>
      <c r="F21" s="65" t="s">
        <v>71</v>
      </c>
      <c r="G21" s="65">
        <f>G22</f>
        <v>2972511.08</v>
      </c>
      <c r="H21" s="65">
        <f>H22</f>
        <v>7682494</v>
      </c>
      <c r="I21" s="65">
        <f>I22</f>
        <v>7682494</v>
      </c>
      <c r="J21" s="65">
        <f>J22</f>
        <v>4131962.82</v>
      </c>
      <c r="K21" s="65">
        <f t="shared" si="0"/>
        <v>139.00580044263452</v>
      </c>
      <c r="L21" s="65">
        <f t="shared" si="1"/>
        <v>53.784133381685685</v>
      </c>
    </row>
    <row r="22" spans="2:15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2972511.08</v>
      </c>
      <c r="H22" s="65">
        <f>H23+H24</f>
        <v>7682494</v>
      </c>
      <c r="I22" s="65">
        <f>I23+I24</f>
        <v>7682494</v>
      </c>
      <c r="J22" s="65">
        <f>J23+J24</f>
        <v>4131962.82</v>
      </c>
      <c r="K22" s="65">
        <f t="shared" si="0"/>
        <v>139.00580044263452</v>
      </c>
      <c r="L22" s="65">
        <f t="shared" si="1"/>
        <v>53.784133381685685</v>
      </c>
    </row>
    <row r="23" spans="2:15" x14ac:dyDescent="0.25">
      <c r="B23" s="66"/>
      <c r="C23" s="66"/>
      <c r="D23" s="66"/>
      <c r="E23" s="66" t="s">
        <v>74</v>
      </c>
      <c r="F23" s="66" t="s">
        <v>75</v>
      </c>
      <c r="G23" s="66">
        <f>2970009.41-1078.91</f>
        <v>2968930.5</v>
      </c>
      <c r="H23" s="66">
        <v>7654369</v>
      </c>
      <c r="I23" s="66">
        <v>7654369</v>
      </c>
      <c r="J23" s="66">
        <f>4124846.65-212.36</f>
        <v>4124634.29</v>
      </c>
      <c r="K23" s="66">
        <f t="shared" si="0"/>
        <v>138.92660303095678</v>
      </c>
      <c r="L23" s="66">
        <f t="shared" si="1"/>
        <v>53.886013203701047</v>
      </c>
    </row>
    <row r="24" spans="2:15" x14ac:dyDescent="0.25">
      <c r="B24" s="66"/>
      <c r="C24" s="66"/>
      <c r="D24" s="66"/>
      <c r="E24" s="66" t="s">
        <v>76</v>
      </c>
      <c r="F24" s="66" t="s">
        <v>77</v>
      </c>
      <c r="G24" s="66">
        <v>3580.58</v>
      </c>
      <c r="H24" s="66">
        <v>28125</v>
      </c>
      <c r="I24" s="66">
        <v>28125</v>
      </c>
      <c r="J24" s="66">
        <v>7328.53</v>
      </c>
      <c r="K24" s="66">
        <f t="shared" si="0"/>
        <v>204.67438236263399</v>
      </c>
      <c r="L24" s="66">
        <f t="shared" si="1"/>
        <v>26.056995555555556</v>
      </c>
      <c r="O24" s="97"/>
    </row>
    <row r="25" spans="2:15" x14ac:dyDescent="0.25">
      <c r="F25" s="35"/>
      <c r="O25" s="97"/>
    </row>
    <row r="26" spans="2:15" x14ac:dyDescent="0.25">
      <c r="F26" s="35"/>
    </row>
    <row r="27" spans="2:15" ht="36.75" customHeight="1" x14ac:dyDescent="0.25">
      <c r="B27" s="120" t="s">
        <v>3</v>
      </c>
      <c r="C27" s="121"/>
      <c r="D27" s="121"/>
      <c r="E27" s="121"/>
      <c r="F27" s="122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5" x14ac:dyDescent="0.25">
      <c r="B28" s="123">
        <v>1</v>
      </c>
      <c r="C28" s="124"/>
      <c r="D28" s="124"/>
      <c r="E28" s="124"/>
      <c r="F28" s="125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5" x14ac:dyDescent="0.25">
      <c r="B29" s="65"/>
      <c r="C29" s="66"/>
      <c r="D29" s="67"/>
      <c r="E29" s="68"/>
      <c r="F29" s="8" t="s">
        <v>21</v>
      </c>
      <c r="G29" s="65">
        <f>G30+G74</f>
        <v>3173793.6300000008</v>
      </c>
      <c r="H29" s="65">
        <f>H30+H74</f>
        <v>7746073</v>
      </c>
      <c r="I29" s="65">
        <f>I30+I74</f>
        <v>7746073</v>
      </c>
      <c r="J29" s="65">
        <f>J30+J74</f>
        <v>4131962.8200000003</v>
      </c>
      <c r="K29" s="70">
        <f t="shared" ref="K29:K60" si="5">(J29*100)/G29</f>
        <v>130.19002813992034</v>
      </c>
      <c r="L29" s="70">
        <f t="shared" ref="L29:L60" si="6">(J29*100)/I29</f>
        <v>53.342678541759163</v>
      </c>
    </row>
    <row r="30" spans="2:15" x14ac:dyDescent="0.25">
      <c r="B30" s="65" t="s">
        <v>78</v>
      </c>
      <c r="C30" s="65"/>
      <c r="D30" s="65"/>
      <c r="E30" s="65"/>
      <c r="F30" s="65" t="s">
        <v>79</v>
      </c>
      <c r="G30" s="65">
        <f>G31+G39+G69</f>
        <v>3170213.0500000007</v>
      </c>
      <c r="H30" s="65">
        <f>H31+H39+H69</f>
        <v>7708257</v>
      </c>
      <c r="I30" s="65">
        <f>I31+I39+I69</f>
        <v>7708257</v>
      </c>
      <c r="J30" s="65">
        <f>J31+J39+J69</f>
        <v>4124634.2900000005</v>
      </c>
      <c r="K30" s="65">
        <f t="shared" si="5"/>
        <v>130.10590218849802</v>
      </c>
      <c r="L30" s="65">
        <f t="shared" si="6"/>
        <v>53.50929905424794</v>
      </c>
    </row>
    <row r="31" spans="2:15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2612799.1100000003</v>
      </c>
      <c r="H31" s="65">
        <f>H32+H35+H37</f>
        <v>6839509</v>
      </c>
      <c r="I31" s="65">
        <f>I32+I35+I37</f>
        <v>6839509</v>
      </c>
      <c r="J31" s="65">
        <f>J32+J35+J37</f>
        <v>3673178.5100000002</v>
      </c>
      <c r="K31" s="65">
        <f t="shared" si="5"/>
        <v>140.58403862515092</v>
      </c>
      <c r="L31" s="65">
        <f t="shared" si="6"/>
        <v>53.705295365500653</v>
      </c>
    </row>
    <row r="32" spans="2:15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2177987.7000000002</v>
      </c>
      <c r="H32" s="65">
        <f>H33+H34</f>
        <v>5758496</v>
      </c>
      <c r="I32" s="65">
        <f>I33+I34</f>
        <v>5758496</v>
      </c>
      <c r="J32" s="65">
        <f>J33+J34</f>
        <v>3048348.2800000003</v>
      </c>
      <c r="K32" s="65">
        <f t="shared" si="5"/>
        <v>139.96168481575904</v>
      </c>
      <c r="L32" s="65">
        <f t="shared" si="6"/>
        <v>52.936535512050369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2095707.55</v>
      </c>
      <c r="H33" s="66">
        <v>5708496</v>
      </c>
      <c r="I33" s="66">
        <v>5708496</v>
      </c>
      <c r="J33" s="66">
        <f>3004445.68-212.36</f>
        <v>3004233.3200000003</v>
      </c>
      <c r="K33" s="66">
        <f t="shared" si="5"/>
        <v>143.35174390148092</v>
      </c>
      <c r="L33" s="66">
        <f t="shared" si="6"/>
        <v>52.627405186935405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82280.149999999994</v>
      </c>
      <c r="H34" s="66">
        <v>50000</v>
      </c>
      <c r="I34" s="66">
        <v>50000</v>
      </c>
      <c r="J34" s="66">
        <v>44114.96</v>
      </c>
      <c r="K34" s="66">
        <f t="shared" si="5"/>
        <v>53.615556121373139</v>
      </c>
      <c r="L34" s="66">
        <f t="shared" si="6"/>
        <v>88.229920000000007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94120.75</v>
      </c>
      <c r="H35" s="65">
        <f>H36</f>
        <v>201013</v>
      </c>
      <c r="I35" s="65">
        <f>I36</f>
        <v>201013</v>
      </c>
      <c r="J35" s="65">
        <f>J36</f>
        <v>137894.67000000001</v>
      </c>
      <c r="K35" s="65">
        <f t="shared" si="5"/>
        <v>146.50825668091258</v>
      </c>
      <c r="L35" s="65">
        <f t="shared" si="6"/>
        <v>68.599876624894904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94120.75</v>
      </c>
      <c r="H36" s="66">
        <v>201013</v>
      </c>
      <c r="I36" s="66">
        <v>201013</v>
      </c>
      <c r="J36" s="66">
        <v>137894.67000000001</v>
      </c>
      <c r="K36" s="66">
        <f t="shared" si="5"/>
        <v>146.50825668091258</v>
      </c>
      <c r="L36" s="66">
        <f t="shared" si="6"/>
        <v>68.599876624894904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</f>
        <v>340690.66</v>
      </c>
      <c r="H37" s="65">
        <f>H38</f>
        <v>880000</v>
      </c>
      <c r="I37" s="65">
        <f>I38</f>
        <v>880000</v>
      </c>
      <c r="J37" s="65">
        <f>J38</f>
        <v>486935.56</v>
      </c>
      <c r="K37" s="65">
        <f t="shared" si="5"/>
        <v>142.92600800972943</v>
      </c>
      <c r="L37" s="65">
        <f t="shared" si="6"/>
        <v>55.333586363636364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340690.66</v>
      </c>
      <c r="H38" s="66">
        <v>880000</v>
      </c>
      <c r="I38" s="66">
        <v>880000</v>
      </c>
      <c r="J38" s="66">
        <v>486935.56</v>
      </c>
      <c r="K38" s="66">
        <f t="shared" si="5"/>
        <v>142.92600800972943</v>
      </c>
      <c r="L38" s="66">
        <f t="shared" si="6"/>
        <v>55.333586363636364</v>
      </c>
    </row>
    <row r="39" spans="2:12" x14ac:dyDescent="0.25">
      <c r="B39" s="65"/>
      <c r="C39" s="65" t="s">
        <v>95</v>
      </c>
      <c r="D39" s="65"/>
      <c r="E39" s="65"/>
      <c r="F39" s="65" t="s">
        <v>96</v>
      </c>
      <c r="G39" s="65">
        <f>G40+G44+G50+G60+G62</f>
        <v>555166.01000000013</v>
      </c>
      <c r="H39" s="65">
        <f>H40+H44+H50+H60+H62</f>
        <v>863888</v>
      </c>
      <c r="I39" s="65">
        <f>I40+I44+I50+I60+I62</f>
        <v>863888</v>
      </c>
      <c r="J39" s="65">
        <f>J40+J44+J50+J60+J62</f>
        <v>448661.30999999994</v>
      </c>
      <c r="K39" s="65">
        <f t="shared" si="5"/>
        <v>80.815702315781152</v>
      </c>
      <c r="L39" s="65">
        <f t="shared" si="6"/>
        <v>51.935124692089715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</f>
        <v>117701.38</v>
      </c>
      <c r="H40" s="65">
        <f>H41+H42+H43</f>
        <v>255000</v>
      </c>
      <c r="I40" s="65">
        <f>I41+I42+I43</f>
        <v>255000</v>
      </c>
      <c r="J40" s="65">
        <f>J41+J42+J43</f>
        <v>124223.67999999999</v>
      </c>
      <c r="K40" s="65">
        <f t="shared" si="5"/>
        <v>105.54139637105359</v>
      </c>
      <c r="L40" s="65">
        <f t="shared" si="6"/>
        <v>48.715168627450979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950</v>
      </c>
      <c r="H41" s="66">
        <v>5000</v>
      </c>
      <c r="I41" s="66">
        <v>5000</v>
      </c>
      <c r="J41" s="66">
        <v>1137</v>
      </c>
      <c r="K41" s="66">
        <f t="shared" si="5"/>
        <v>119.68421052631579</v>
      </c>
      <c r="L41" s="66">
        <f t="shared" si="6"/>
        <v>22.74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115173.33</v>
      </c>
      <c r="H42" s="66">
        <v>240000</v>
      </c>
      <c r="I42" s="66">
        <v>240000</v>
      </c>
      <c r="J42" s="66">
        <v>121586.68</v>
      </c>
      <c r="K42" s="66">
        <f t="shared" si="5"/>
        <v>105.56843324752353</v>
      </c>
      <c r="L42" s="66">
        <f t="shared" si="6"/>
        <v>50.661116666666665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1578.05</v>
      </c>
      <c r="H43" s="66">
        <v>10000</v>
      </c>
      <c r="I43" s="66">
        <v>10000</v>
      </c>
      <c r="J43" s="66">
        <v>1500</v>
      </c>
      <c r="K43" s="66">
        <f t="shared" si="5"/>
        <v>95.054022369379936</v>
      </c>
      <c r="L43" s="66">
        <f t="shared" si="6"/>
        <v>15</v>
      </c>
    </row>
    <row r="44" spans="2:12" x14ac:dyDescent="0.25">
      <c r="B44" s="65"/>
      <c r="C44" s="65"/>
      <c r="D44" s="65" t="s">
        <v>105</v>
      </c>
      <c r="E44" s="65"/>
      <c r="F44" s="65" t="s">
        <v>106</v>
      </c>
      <c r="G44" s="65">
        <f>G45+G46+G47+G48+G49</f>
        <v>97808.849999999991</v>
      </c>
      <c r="H44" s="65">
        <f>H45+H46+H47+H48+H49</f>
        <v>269627</v>
      </c>
      <c r="I44" s="65">
        <f>I45+I46+I47+I48+I49</f>
        <v>269627</v>
      </c>
      <c r="J44" s="65">
        <f>J45+J46+J47+J48+J49</f>
        <v>133657.26999999999</v>
      </c>
      <c r="K44" s="65">
        <f t="shared" si="5"/>
        <v>136.65150955153854</v>
      </c>
      <c r="L44" s="65">
        <f t="shared" si="6"/>
        <v>49.571174251836794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50149.9</v>
      </c>
      <c r="H45" s="66">
        <v>115662</v>
      </c>
      <c r="I45" s="66">
        <v>115662</v>
      </c>
      <c r="J45" s="66">
        <v>51559.72</v>
      </c>
      <c r="K45" s="66">
        <f t="shared" si="5"/>
        <v>102.81121198646457</v>
      </c>
      <c r="L45" s="66">
        <f t="shared" si="6"/>
        <v>44.577925334163339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f>50071.84-8132.31</f>
        <v>41939.53</v>
      </c>
      <c r="H46" s="66">
        <v>144355</v>
      </c>
      <c r="I46" s="66">
        <v>144355</v>
      </c>
      <c r="J46" s="66">
        <v>79663.89</v>
      </c>
      <c r="K46" s="66">
        <f t="shared" si="5"/>
        <v>189.94941049649341</v>
      </c>
      <c r="L46" s="66">
        <f t="shared" si="6"/>
        <v>55.186096775310865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5333.59</v>
      </c>
      <c r="H47" s="66">
        <v>7000</v>
      </c>
      <c r="I47" s="66">
        <v>7000</v>
      </c>
      <c r="J47" s="66">
        <v>2094.66</v>
      </c>
      <c r="K47" s="66">
        <f t="shared" si="5"/>
        <v>39.272984987597468</v>
      </c>
      <c r="L47" s="66">
        <f t="shared" si="6"/>
        <v>29.923714285714286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385.83</v>
      </c>
      <c r="H48" s="66">
        <v>1110</v>
      </c>
      <c r="I48" s="66">
        <v>1110</v>
      </c>
      <c r="J48" s="66">
        <v>339</v>
      </c>
      <c r="K48" s="66">
        <f t="shared" si="5"/>
        <v>87.862530129849944</v>
      </c>
      <c r="L48" s="66">
        <f t="shared" si="6"/>
        <v>30.54054054054054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0</v>
      </c>
      <c r="H49" s="66">
        <v>1500</v>
      </c>
      <c r="I49" s="66">
        <v>1500</v>
      </c>
      <c r="J49" s="66">
        <v>0</v>
      </c>
      <c r="K49" s="66" t="e">
        <f t="shared" si="5"/>
        <v>#DIV/0!</v>
      </c>
      <c r="L49" s="66">
        <f t="shared" si="6"/>
        <v>0</v>
      </c>
    </row>
    <row r="50" spans="2:12" x14ac:dyDescent="0.25">
      <c r="B50" s="65"/>
      <c r="C50" s="65"/>
      <c r="D50" s="65" t="s">
        <v>117</v>
      </c>
      <c r="E50" s="65"/>
      <c r="F50" s="65" t="s">
        <v>118</v>
      </c>
      <c r="G50" s="65">
        <f>G51+G52+G53+G54+G55+G56+G57+G58+G59</f>
        <v>335608.36000000004</v>
      </c>
      <c r="H50" s="65">
        <f>H51+H52+H53+H54+H55+H56+H57+H58+H59</f>
        <v>330891</v>
      </c>
      <c r="I50" s="65">
        <f>I51+I52+I53+I54+I55+I56+I57+I58+I59</f>
        <v>330891</v>
      </c>
      <c r="J50" s="65">
        <f>J51+J52+J53+J54+J55+J56+J57+J58+J59</f>
        <v>186466.34999999998</v>
      </c>
      <c r="K50" s="65">
        <f t="shared" si="5"/>
        <v>55.560698785930107</v>
      </c>
      <c r="L50" s="65">
        <f t="shared" si="6"/>
        <v>56.352801980108254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73473.899999999994</v>
      </c>
      <c r="H51" s="66">
        <v>116000</v>
      </c>
      <c r="I51" s="66">
        <v>116000</v>
      </c>
      <c r="J51" s="66">
        <v>80434.66</v>
      </c>
      <c r="K51" s="66">
        <f t="shared" si="5"/>
        <v>109.47378592942529</v>
      </c>
      <c r="L51" s="66">
        <f t="shared" si="6"/>
        <v>69.340224137931031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237240.7</v>
      </c>
      <c r="H52" s="66">
        <v>85871</v>
      </c>
      <c r="I52" s="66">
        <v>85871</v>
      </c>
      <c r="J52" s="66">
        <v>16311.34</v>
      </c>
      <c r="K52" s="66">
        <f t="shared" si="5"/>
        <v>6.8754391636848142</v>
      </c>
      <c r="L52" s="66">
        <f t="shared" si="6"/>
        <v>18.995167169358687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6174.28</v>
      </c>
      <c r="H53" s="66">
        <v>10000</v>
      </c>
      <c r="I53" s="66">
        <v>10000</v>
      </c>
      <c r="J53" s="66">
        <v>14506.12</v>
      </c>
      <c r="K53" s="66">
        <f t="shared" si="5"/>
        <v>234.94431739409293</v>
      </c>
      <c r="L53" s="66">
        <f t="shared" si="6"/>
        <v>145.06120000000001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f>12419.56-308.03</f>
        <v>12111.529999999999</v>
      </c>
      <c r="H54" s="66">
        <v>65000</v>
      </c>
      <c r="I54" s="66">
        <v>65000</v>
      </c>
      <c r="J54" s="66">
        <v>42136.94</v>
      </c>
      <c r="K54" s="66">
        <f t="shared" si="5"/>
        <v>347.90765493707238</v>
      </c>
      <c r="L54" s="66">
        <f t="shared" si="6"/>
        <v>64.826061538461545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2681.31</v>
      </c>
      <c r="H55" s="66">
        <v>15000</v>
      </c>
      <c r="I55" s="66">
        <v>15000</v>
      </c>
      <c r="J55" s="66">
        <v>4055</v>
      </c>
      <c r="K55" s="66">
        <f t="shared" si="5"/>
        <v>151.2320470217916</v>
      </c>
      <c r="L55" s="66">
        <f t="shared" si="6"/>
        <v>27.033333333333335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235</v>
      </c>
      <c r="H56" s="66">
        <v>2000</v>
      </c>
      <c r="I56" s="66">
        <v>2000</v>
      </c>
      <c r="J56" s="66">
        <v>435</v>
      </c>
      <c r="K56" s="66">
        <f t="shared" si="5"/>
        <v>185.10638297872342</v>
      </c>
      <c r="L56" s="66">
        <f t="shared" si="6"/>
        <v>21.75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1000</v>
      </c>
      <c r="H57" s="66">
        <v>30000</v>
      </c>
      <c r="I57" s="66">
        <v>30000</v>
      </c>
      <c r="J57" s="66">
        <v>17985</v>
      </c>
      <c r="K57" s="66">
        <f t="shared" si="5"/>
        <v>1798.5</v>
      </c>
      <c r="L57" s="66">
        <f t="shared" si="6"/>
        <v>59.95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9.9600000000000009</v>
      </c>
      <c r="H58" s="66">
        <v>20</v>
      </c>
      <c r="I58" s="66">
        <v>20</v>
      </c>
      <c r="J58" s="66">
        <v>9.9600000000000009</v>
      </c>
      <c r="K58" s="66">
        <f t="shared" si="5"/>
        <v>99.999999999999986</v>
      </c>
      <c r="L58" s="66">
        <f t="shared" si="6"/>
        <v>49.8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2681.68</v>
      </c>
      <c r="H59" s="66">
        <v>7000</v>
      </c>
      <c r="I59" s="66">
        <v>7000</v>
      </c>
      <c r="J59" s="66">
        <v>10592.33</v>
      </c>
      <c r="K59" s="66">
        <f t="shared" si="5"/>
        <v>394.98858924256439</v>
      </c>
      <c r="L59" s="66">
        <f t="shared" si="6"/>
        <v>151.31899999999999</v>
      </c>
    </row>
    <row r="60" spans="2:12" x14ac:dyDescent="0.25">
      <c r="B60" s="65"/>
      <c r="C60" s="65"/>
      <c r="D60" s="65" t="s">
        <v>137</v>
      </c>
      <c r="E60" s="65"/>
      <c r="F60" s="65" t="s">
        <v>138</v>
      </c>
      <c r="G60" s="65">
        <f>G61</f>
        <v>0</v>
      </c>
      <c r="H60" s="65">
        <f>H61</f>
        <v>50</v>
      </c>
      <c r="I60" s="65">
        <f>I61</f>
        <v>50</v>
      </c>
      <c r="J60" s="65">
        <f>J61</f>
        <v>0</v>
      </c>
      <c r="K60" s="65" t="e">
        <f t="shared" si="5"/>
        <v>#DIV/0!</v>
      </c>
      <c r="L60" s="65">
        <f t="shared" si="6"/>
        <v>0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0</v>
      </c>
      <c r="H61" s="66">
        <v>50</v>
      </c>
      <c r="I61" s="66">
        <v>50</v>
      </c>
      <c r="J61" s="66">
        <v>0</v>
      </c>
      <c r="K61" s="66" t="e">
        <f t="shared" ref="K61:K82" si="7">(J61*100)/G61</f>
        <v>#DIV/0!</v>
      </c>
      <c r="L61" s="66">
        <f t="shared" ref="L61:L82" si="8">(J61*100)/I61</f>
        <v>0</v>
      </c>
    </row>
    <row r="62" spans="2:12" x14ac:dyDescent="0.25">
      <c r="B62" s="65"/>
      <c r="C62" s="65"/>
      <c r="D62" s="65" t="s">
        <v>141</v>
      </c>
      <c r="E62" s="65"/>
      <c r="F62" s="65" t="s">
        <v>142</v>
      </c>
      <c r="G62" s="65">
        <f>G63+G64+G65+G66+G67+G68</f>
        <v>4047.4199999999996</v>
      </c>
      <c r="H62" s="65">
        <f>H63+H64+H65+H66+H67+H68</f>
        <v>8320</v>
      </c>
      <c r="I62" s="65">
        <f>I63+I64+I65+I66+I67+I68</f>
        <v>8320</v>
      </c>
      <c r="J62" s="65">
        <f>J63+J64+J65+J66+J67+J68</f>
        <v>4314.01</v>
      </c>
      <c r="K62" s="65">
        <f t="shared" si="7"/>
        <v>106.58666508541245</v>
      </c>
      <c r="L62" s="65">
        <f t="shared" si="8"/>
        <v>51.851081730769231</v>
      </c>
    </row>
    <row r="63" spans="2:12" x14ac:dyDescent="0.25">
      <c r="B63" s="66"/>
      <c r="C63" s="66"/>
      <c r="D63" s="66"/>
      <c r="E63" s="66" t="s">
        <v>143</v>
      </c>
      <c r="F63" s="66" t="s">
        <v>144</v>
      </c>
      <c r="G63" s="66">
        <v>1000</v>
      </c>
      <c r="H63" s="66">
        <v>2000</v>
      </c>
      <c r="I63" s="66">
        <v>2000</v>
      </c>
      <c r="J63" s="66">
        <v>854.49</v>
      </c>
      <c r="K63" s="66">
        <f t="shared" si="7"/>
        <v>85.448999999999998</v>
      </c>
      <c r="L63" s="66">
        <f t="shared" si="8"/>
        <v>42.724499999999999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1100</v>
      </c>
      <c r="H64" s="66">
        <v>1300</v>
      </c>
      <c r="I64" s="66">
        <v>1300</v>
      </c>
      <c r="J64" s="66">
        <v>600</v>
      </c>
      <c r="K64" s="66">
        <f t="shared" si="7"/>
        <v>54.545454545454547</v>
      </c>
      <c r="L64" s="66">
        <f t="shared" si="8"/>
        <v>46.153846153846153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0</v>
      </c>
      <c r="H65" s="66">
        <v>10</v>
      </c>
      <c r="I65" s="66">
        <v>10</v>
      </c>
      <c r="J65" s="66">
        <v>0</v>
      </c>
      <c r="K65" s="66" t="e">
        <f t="shared" si="7"/>
        <v>#DIV/0!</v>
      </c>
      <c r="L65" s="66">
        <f t="shared" si="8"/>
        <v>0</v>
      </c>
    </row>
    <row r="66" spans="2:12" x14ac:dyDescent="0.25">
      <c r="B66" s="66"/>
      <c r="C66" s="66"/>
      <c r="D66" s="66"/>
      <c r="E66" s="66" t="s">
        <v>149</v>
      </c>
      <c r="F66" s="66" t="s">
        <v>150</v>
      </c>
      <c r="G66" s="66">
        <v>1773.28</v>
      </c>
      <c r="H66" s="66">
        <v>3500</v>
      </c>
      <c r="I66" s="66">
        <v>3500</v>
      </c>
      <c r="J66" s="66">
        <v>2800</v>
      </c>
      <c r="K66" s="66">
        <f t="shared" si="7"/>
        <v>157.89948569881801</v>
      </c>
      <c r="L66" s="66">
        <f t="shared" si="8"/>
        <v>80</v>
      </c>
    </row>
    <row r="67" spans="2:12" x14ac:dyDescent="0.25">
      <c r="B67" s="66"/>
      <c r="C67" s="66"/>
      <c r="D67" s="66"/>
      <c r="E67" s="66" t="s">
        <v>151</v>
      </c>
      <c r="F67" s="66" t="s">
        <v>152</v>
      </c>
      <c r="G67" s="66">
        <v>0</v>
      </c>
      <c r="H67" s="66">
        <v>10</v>
      </c>
      <c r="I67" s="66">
        <v>10</v>
      </c>
      <c r="J67" s="66">
        <v>0</v>
      </c>
      <c r="K67" s="66" t="e">
        <f t="shared" si="7"/>
        <v>#DIV/0!</v>
      </c>
      <c r="L67" s="66">
        <f t="shared" si="8"/>
        <v>0</v>
      </c>
    </row>
    <row r="68" spans="2:12" x14ac:dyDescent="0.25">
      <c r="B68" s="66"/>
      <c r="C68" s="66"/>
      <c r="D68" s="66"/>
      <c r="E68" s="66" t="s">
        <v>153</v>
      </c>
      <c r="F68" s="66" t="s">
        <v>142</v>
      </c>
      <c r="G68" s="66">
        <v>174.14</v>
      </c>
      <c r="H68" s="66">
        <v>1500</v>
      </c>
      <c r="I68" s="66">
        <v>1500</v>
      </c>
      <c r="J68" s="66">
        <v>59.52</v>
      </c>
      <c r="K68" s="66">
        <f t="shared" si="7"/>
        <v>34.179395888365683</v>
      </c>
      <c r="L68" s="66">
        <f t="shared" si="8"/>
        <v>3.968</v>
      </c>
    </row>
    <row r="69" spans="2:12" x14ac:dyDescent="0.25">
      <c r="B69" s="65"/>
      <c r="C69" s="65" t="s">
        <v>154</v>
      </c>
      <c r="D69" s="65"/>
      <c r="E69" s="65"/>
      <c r="F69" s="65" t="s">
        <v>155</v>
      </c>
      <c r="G69" s="65">
        <f>G70+G72</f>
        <v>2247.9299999999998</v>
      </c>
      <c r="H69" s="65">
        <f>H70+H72</f>
        <v>4860</v>
      </c>
      <c r="I69" s="65">
        <f>I70+I72</f>
        <v>4860</v>
      </c>
      <c r="J69" s="65">
        <f>J70+J72</f>
        <v>2794.4700000000003</v>
      </c>
      <c r="K69" s="65">
        <f t="shared" si="7"/>
        <v>124.31303465855254</v>
      </c>
      <c r="L69" s="65">
        <f t="shared" si="8"/>
        <v>57.499382716049382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>G71</f>
        <v>247.93</v>
      </c>
      <c r="H70" s="65">
        <f>H71</f>
        <v>800</v>
      </c>
      <c r="I70" s="65">
        <f>I71</f>
        <v>800</v>
      </c>
      <c r="J70" s="65">
        <f>J71</f>
        <v>614.70000000000005</v>
      </c>
      <c r="K70" s="65">
        <f t="shared" si="7"/>
        <v>247.93288428185375</v>
      </c>
      <c r="L70" s="65">
        <f t="shared" si="8"/>
        <v>76.837500000000006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247.93</v>
      </c>
      <c r="H71" s="66">
        <v>800</v>
      </c>
      <c r="I71" s="66">
        <v>800</v>
      </c>
      <c r="J71" s="66">
        <v>614.70000000000005</v>
      </c>
      <c r="K71" s="66">
        <f t="shared" si="7"/>
        <v>247.93288428185375</v>
      </c>
      <c r="L71" s="66">
        <f t="shared" si="8"/>
        <v>76.837500000000006</v>
      </c>
    </row>
    <row r="72" spans="2:12" x14ac:dyDescent="0.25">
      <c r="B72" s="65"/>
      <c r="C72" s="65"/>
      <c r="D72" s="65" t="s">
        <v>160</v>
      </c>
      <c r="E72" s="65"/>
      <c r="F72" s="65" t="s">
        <v>161</v>
      </c>
      <c r="G72" s="65">
        <f>G73</f>
        <v>2000</v>
      </c>
      <c r="H72" s="65">
        <f>H73</f>
        <v>4060</v>
      </c>
      <c r="I72" s="65">
        <f>I73</f>
        <v>4060</v>
      </c>
      <c r="J72" s="65">
        <f>J73</f>
        <v>2179.77</v>
      </c>
      <c r="K72" s="65">
        <f t="shared" si="7"/>
        <v>108.9885</v>
      </c>
      <c r="L72" s="65">
        <f t="shared" si="8"/>
        <v>53.688916256157633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2000</v>
      </c>
      <c r="H73" s="66">
        <v>4060</v>
      </c>
      <c r="I73" s="66">
        <v>4060</v>
      </c>
      <c r="J73" s="66">
        <v>2179.77</v>
      </c>
      <c r="K73" s="66">
        <f t="shared" si="7"/>
        <v>108.9885</v>
      </c>
      <c r="L73" s="66">
        <f t="shared" si="8"/>
        <v>53.688916256157633</v>
      </c>
    </row>
    <row r="74" spans="2:12" x14ac:dyDescent="0.25">
      <c r="B74" s="65" t="s">
        <v>164</v>
      </c>
      <c r="C74" s="65"/>
      <c r="D74" s="65"/>
      <c r="E74" s="65"/>
      <c r="F74" s="65" t="s">
        <v>165</v>
      </c>
      <c r="G74" s="65">
        <f>G75</f>
        <v>3580.58</v>
      </c>
      <c r="H74" s="65">
        <f>H75</f>
        <v>37816</v>
      </c>
      <c r="I74" s="65">
        <f>I75</f>
        <v>37816</v>
      </c>
      <c r="J74" s="65">
        <f>J75</f>
        <v>7328.53</v>
      </c>
      <c r="K74" s="65">
        <f t="shared" si="7"/>
        <v>204.67438236263399</v>
      </c>
      <c r="L74" s="65">
        <f t="shared" si="8"/>
        <v>19.379442563994075</v>
      </c>
    </row>
    <row r="75" spans="2:12" x14ac:dyDescent="0.25">
      <c r="B75" s="65"/>
      <c r="C75" s="65" t="s">
        <v>166</v>
      </c>
      <c r="D75" s="65"/>
      <c r="E75" s="65"/>
      <c r="F75" s="65" t="s">
        <v>167</v>
      </c>
      <c r="G75" s="65">
        <f>G76+G81</f>
        <v>3580.58</v>
      </c>
      <c r="H75" s="65">
        <f>H76+H81</f>
        <v>37816</v>
      </c>
      <c r="I75" s="65">
        <f>I76+I81</f>
        <v>37816</v>
      </c>
      <c r="J75" s="65">
        <f>J76+J81</f>
        <v>7328.53</v>
      </c>
      <c r="K75" s="65">
        <f t="shared" si="7"/>
        <v>204.67438236263399</v>
      </c>
      <c r="L75" s="65">
        <f t="shared" si="8"/>
        <v>19.379442563994075</v>
      </c>
    </row>
    <row r="76" spans="2:12" x14ac:dyDescent="0.25">
      <c r="B76" s="65"/>
      <c r="C76" s="65"/>
      <c r="D76" s="65" t="s">
        <v>168</v>
      </c>
      <c r="E76" s="65"/>
      <c r="F76" s="65" t="s">
        <v>169</v>
      </c>
      <c r="G76" s="65">
        <f>G77+G78+G79+G80</f>
        <v>0</v>
      </c>
      <c r="H76" s="65">
        <f>H77+H78+H79+H80</f>
        <v>26816</v>
      </c>
      <c r="I76" s="65">
        <f>I77+I78+I79+I80</f>
        <v>26816</v>
      </c>
      <c r="J76" s="65">
        <f>J77+J78+J79+J80</f>
        <v>2383.75</v>
      </c>
      <c r="K76" s="65" t="e">
        <f t="shared" si="7"/>
        <v>#DIV/0!</v>
      </c>
      <c r="L76" s="65">
        <f t="shared" si="8"/>
        <v>8.8892825178997619</v>
      </c>
    </row>
    <row r="77" spans="2:12" x14ac:dyDescent="0.25">
      <c r="B77" s="66"/>
      <c r="C77" s="66"/>
      <c r="D77" s="66"/>
      <c r="E77" s="66" t="s">
        <v>170</v>
      </c>
      <c r="F77" s="66" t="s">
        <v>171</v>
      </c>
      <c r="G77" s="66">
        <v>0</v>
      </c>
      <c r="H77" s="66">
        <v>11355</v>
      </c>
      <c r="I77" s="66">
        <v>11355</v>
      </c>
      <c r="J77" s="66">
        <v>1633.75</v>
      </c>
      <c r="K77" s="66" t="e">
        <f t="shared" si="7"/>
        <v>#DIV/0!</v>
      </c>
      <c r="L77" s="66">
        <f t="shared" si="8"/>
        <v>14.387934830471158</v>
      </c>
    </row>
    <row r="78" spans="2:12" x14ac:dyDescent="0.25">
      <c r="B78" s="66"/>
      <c r="C78" s="66"/>
      <c r="D78" s="66"/>
      <c r="E78" s="66" t="s">
        <v>172</v>
      </c>
      <c r="F78" s="66" t="s">
        <v>173</v>
      </c>
      <c r="G78" s="66">
        <v>0</v>
      </c>
      <c r="H78" s="66">
        <v>2780</v>
      </c>
      <c r="I78" s="66">
        <v>2780</v>
      </c>
      <c r="J78" s="66">
        <v>0</v>
      </c>
      <c r="K78" s="66" t="e">
        <f t="shared" si="7"/>
        <v>#DIV/0!</v>
      </c>
      <c r="L78" s="66">
        <f t="shared" si="8"/>
        <v>0</v>
      </c>
    </row>
    <row r="79" spans="2:12" x14ac:dyDescent="0.25">
      <c r="B79" s="66"/>
      <c r="C79" s="66"/>
      <c r="D79" s="66"/>
      <c r="E79" s="66" t="s">
        <v>174</v>
      </c>
      <c r="F79" s="66" t="s">
        <v>175</v>
      </c>
      <c r="G79" s="66">
        <v>0</v>
      </c>
      <c r="H79" s="66">
        <v>11155</v>
      </c>
      <c r="I79" s="66">
        <v>11155</v>
      </c>
      <c r="J79" s="66">
        <v>750</v>
      </c>
      <c r="K79" s="66" t="e">
        <f t="shared" si="7"/>
        <v>#DIV/0!</v>
      </c>
      <c r="L79" s="66">
        <f t="shared" si="8"/>
        <v>6.7234424025100852</v>
      </c>
    </row>
    <row r="80" spans="2:12" x14ac:dyDescent="0.25">
      <c r="B80" s="66"/>
      <c r="C80" s="66"/>
      <c r="D80" s="66"/>
      <c r="E80" s="66" t="s">
        <v>176</v>
      </c>
      <c r="F80" s="66" t="s">
        <v>177</v>
      </c>
      <c r="G80" s="66">
        <v>0</v>
      </c>
      <c r="H80" s="66">
        <v>1526</v>
      </c>
      <c r="I80" s="66">
        <v>1526</v>
      </c>
      <c r="J80" s="66">
        <v>0</v>
      </c>
      <c r="K80" s="66" t="e">
        <f t="shared" si="7"/>
        <v>#DIV/0!</v>
      </c>
      <c r="L80" s="66">
        <f t="shared" si="8"/>
        <v>0</v>
      </c>
    </row>
    <row r="81" spans="2:12" x14ac:dyDescent="0.25">
      <c r="B81" s="65"/>
      <c r="C81" s="65"/>
      <c r="D81" s="65" t="s">
        <v>178</v>
      </c>
      <c r="E81" s="65"/>
      <c r="F81" s="65" t="s">
        <v>179</v>
      </c>
      <c r="G81" s="65">
        <f>G82</f>
        <v>3580.58</v>
      </c>
      <c r="H81" s="65">
        <f>H82</f>
        <v>11000</v>
      </c>
      <c r="I81" s="65">
        <f>I82</f>
        <v>11000</v>
      </c>
      <c r="J81" s="65">
        <f>J82</f>
        <v>4944.78</v>
      </c>
      <c r="K81" s="65">
        <f t="shared" si="7"/>
        <v>138.09997263013256</v>
      </c>
      <c r="L81" s="65">
        <f t="shared" si="8"/>
        <v>44.952545454545458</v>
      </c>
    </row>
    <row r="82" spans="2:12" x14ac:dyDescent="0.25">
      <c r="B82" s="66"/>
      <c r="C82" s="66"/>
      <c r="D82" s="66"/>
      <c r="E82" s="66" t="s">
        <v>180</v>
      </c>
      <c r="F82" s="66" t="s">
        <v>181</v>
      </c>
      <c r="G82" s="66">
        <v>3580.58</v>
      </c>
      <c r="H82" s="66">
        <v>11000</v>
      </c>
      <c r="I82" s="66">
        <v>11000</v>
      </c>
      <c r="J82" s="66">
        <v>4944.78</v>
      </c>
      <c r="K82" s="66">
        <f t="shared" si="7"/>
        <v>138.09997263013256</v>
      </c>
      <c r="L82" s="66">
        <f t="shared" si="8"/>
        <v>44.952545454545458</v>
      </c>
    </row>
    <row r="83" spans="2:12" x14ac:dyDescent="0.25">
      <c r="B83" s="65"/>
      <c r="C83" s="66"/>
      <c r="D83" s="67"/>
      <c r="E83" s="68"/>
      <c r="F83" s="8"/>
      <c r="G83" s="65"/>
      <c r="H83" s="65"/>
      <c r="I83" s="65"/>
      <c r="J83" s="65"/>
      <c r="K83" s="70"/>
      <c r="L83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3"/>
  <sheetViews>
    <sheetView workbookViewId="0">
      <selection activeCell="F8" sqref="F8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8" t="s">
        <v>16</v>
      </c>
      <c r="C2" s="98"/>
      <c r="D2" s="98"/>
      <c r="E2" s="98"/>
      <c r="F2" s="98"/>
      <c r="G2" s="98"/>
      <c r="H2" s="98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3093912.18</v>
      </c>
      <c r="D6" s="71">
        <f>D7+D9+D11+D13</f>
        <v>7698708</v>
      </c>
      <c r="E6" s="71">
        <f>E7+E9+E11+E13</f>
        <v>7698708</v>
      </c>
      <c r="F6" s="71">
        <f>F7+F9+F11+F13</f>
        <v>4135839.1399999997</v>
      </c>
      <c r="G6" s="72">
        <f t="shared" ref="G6:G23" si="0">(F6*100)/C6</f>
        <v>133.67668179902893</v>
      </c>
      <c r="H6" s="72">
        <f t="shared" ref="H6:H23" si="1">(F6*100)/E6</f>
        <v>53.721210623912469</v>
      </c>
    </row>
    <row r="7" spans="1:8" x14ac:dyDescent="0.25">
      <c r="A7"/>
      <c r="B7" s="8" t="s">
        <v>182</v>
      </c>
      <c r="C7" s="71">
        <f>C8</f>
        <v>2972511.08</v>
      </c>
      <c r="D7" s="71">
        <f>D8</f>
        <v>7682494</v>
      </c>
      <c r="E7" s="71">
        <f>E8</f>
        <v>7682494</v>
      </c>
      <c r="F7" s="71">
        <f>F8</f>
        <v>4131962.82</v>
      </c>
      <c r="G7" s="72">
        <f t="shared" si="0"/>
        <v>139.00580044263452</v>
      </c>
      <c r="H7" s="72">
        <f t="shared" si="1"/>
        <v>53.784133381685685</v>
      </c>
    </row>
    <row r="8" spans="1:8" x14ac:dyDescent="0.25">
      <c r="A8"/>
      <c r="B8" s="16" t="s">
        <v>183</v>
      </c>
      <c r="C8" s="73">
        <v>2972511.08</v>
      </c>
      <c r="D8" s="73">
        <v>7682494</v>
      </c>
      <c r="E8" s="73">
        <v>7682494</v>
      </c>
      <c r="F8" s="74">
        <v>4131962.82</v>
      </c>
      <c r="G8" s="70">
        <f t="shared" si="0"/>
        <v>139.00580044263452</v>
      </c>
      <c r="H8" s="70">
        <f t="shared" si="1"/>
        <v>53.784133381685685</v>
      </c>
    </row>
    <row r="9" spans="1:8" x14ac:dyDescent="0.25">
      <c r="A9"/>
      <c r="B9" s="8" t="s">
        <v>184</v>
      </c>
      <c r="C9" s="71">
        <f>C10</f>
        <v>845.99</v>
      </c>
      <c r="D9" s="71">
        <f>D10</f>
        <v>16049</v>
      </c>
      <c r="E9" s="71">
        <f>E10</f>
        <v>16049</v>
      </c>
      <c r="F9" s="71">
        <f>F10</f>
        <v>1763.04</v>
      </c>
      <c r="G9" s="72">
        <f t="shared" si="0"/>
        <v>208.39962647312615</v>
      </c>
      <c r="H9" s="72">
        <f t="shared" si="1"/>
        <v>10.985357343136645</v>
      </c>
    </row>
    <row r="10" spans="1:8" x14ac:dyDescent="0.25">
      <c r="A10"/>
      <c r="B10" s="16" t="s">
        <v>185</v>
      </c>
      <c r="C10" s="73">
        <v>845.99</v>
      </c>
      <c r="D10" s="73">
        <v>16049</v>
      </c>
      <c r="E10" s="73">
        <v>16049</v>
      </c>
      <c r="F10" s="74">
        <v>1763.04</v>
      </c>
      <c r="G10" s="70">
        <f t="shared" si="0"/>
        <v>208.39962647312615</v>
      </c>
      <c r="H10" s="70">
        <f t="shared" si="1"/>
        <v>10.985357343136645</v>
      </c>
    </row>
    <row r="11" spans="1:8" x14ac:dyDescent="0.25">
      <c r="A11"/>
      <c r="B11" s="8" t="s">
        <v>186</v>
      </c>
      <c r="C11" s="71">
        <f>C12</f>
        <v>140.72999999999999</v>
      </c>
      <c r="D11" s="71">
        <f>D12</f>
        <v>165</v>
      </c>
      <c r="E11" s="71">
        <f>E12</f>
        <v>165</v>
      </c>
      <c r="F11" s="71">
        <f>F12</f>
        <v>2113.2800000000002</v>
      </c>
      <c r="G11" s="72">
        <f t="shared" si="0"/>
        <v>1501.6556526682302</v>
      </c>
      <c r="H11" s="72">
        <f t="shared" si="1"/>
        <v>1280.7757575757578</v>
      </c>
    </row>
    <row r="12" spans="1:8" x14ac:dyDescent="0.25">
      <c r="A12"/>
      <c r="B12" s="16" t="s">
        <v>187</v>
      </c>
      <c r="C12" s="73">
        <v>140.72999999999999</v>
      </c>
      <c r="D12" s="73">
        <v>165</v>
      </c>
      <c r="E12" s="73">
        <v>165</v>
      </c>
      <c r="F12" s="74">
        <v>2113.2800000000002</v>
      </c>
      <c r="G12" s="70">
        <f t="shared" si="0"/>
        <v>1501.6556526682302</v>
      </c>
      <c r="H12" s="70">
        <f t="shared" si="1"/>
        <v>1280.7757575757578</v>
      </c>
    </row>
    <row r="13" spans="1:8" x14ac:dyDescent="0.25">
      <c r="A13"/>
      <c r="B13" s="8" t="s">
        <v>188</v>
      </c>
      <c r="C13" s="71">
        <f>C14</f>
        <v>120414.38</v>
      </c>
      <c r="D13" s="71">
        <f>D14</f>
        <v>0</v>
      </c>
      <c r="E13" s="71">
        <f>E14</f>
        <v>0</v>
      </c>
      <c r="F13" s="71">
        <f>F14</f>
        <v>0</v>
      </c>
      <c r="G13" s="72">
        <f t="shared" si="0"/>
        <v>0</v>
      </c>
      <c r="H13" s="72" t="e">
        <f t="shared" si="1"/>
        <v>#DIV/0!</v>
      </c>
    </row>
    <row r="14" spans="1:8" x14ac:dyDescent="0.25">
      <c r="A14"/>
      <c r="B14" s="16" t="s">
        <v>189</v>
      </c>
      <c r="C14" s="73">
        <v>120414.38</v>
      </c>
      <c r="D14" s="73">
        <v>0</v>
      </c>
      <c r="E14" s="73">
        <v>0</v>
      </c>
      <c r="F14" s="74">
        <v>0</v>
      </c>
      <c r="G14" s="70">
        <f t="shared" si="0"/>
        <v>0</v>
      </c>
      <c r="H14" s="70" t="e">
        <f t="shared" si="1"/>
        <v>#DIV/0!</v>
      </c>
    </row>
    <row r="15" spans="1:8" x14ac:dyDescent="0.25">
      <c r="B15" s="8" t="s">
        <v>32</v>
      </c>
      <c r="C15" s="75">
        <f>C16+C18+C20+C22</f>
        <v>3173793.63</v>
      </c>
      <c r="D15" s="75">
        <f>D16+D18+D20+D22</f>
        <v>7746073</v>
      </c>
      <c r="E15" s="75">
        <f>E16+E18+E20+E22</f>
        <v>7746073</v>
      </c>
      <c r="F15" s="75">
        <f>F16+F18+F20+F22</f>
        <v>4131962.8200000003</v>
      </c>
      <c r="G15" s="72">
        <f t="shared" si="0"/>
        <v>130.19002813992037</v>
      </c>
      <c r="H15" s="72">
        <f t="shared" si="1"/>
        <v>53.342678541759163</v>
      </c>
    </row>
    <row r="16" spans="1:8" x14ac:dyDescent="0.25">
      <c r="A16"/>
      <c r="B16" s="8" t="s">
        <v>182</v>
      </c>
      <c r="C16" s="75">
        <f>C17</f>
        <v>2973589.99</v>
      </c>
      <c r="D16" s="75">
        <f>D17</f>
        <v>7682494</v>
      </c>
      <c r="E16" s="75">
        <f>E17</f>
        <v>7682494</v>
      </c>
      <c r="F16" s="75">
        <f>F17</f>
        <v>4131962.8200000003</v>
      </c>
      <c r="G16" s="72">
        <f t="shared" si="0"/>
        <v>138.95536485848876</v>
      </c>
      <c r="H16" s="72">
        <f t="shared" si="1"/>
        <v>53.784133381685685</v>
      </c>
    </row>
    <row r="17" spans="1:8" x14ac:dyDescent="0.25">
      <c r="A17"/>
      <c r="B17" s="16" t="s">
        <v>183</v>
      </c>
      <c r="C17" s="73">
        <f>3173793.63-C21-C23</f>
        <v>2973589.99</v>
      </c>
      <c r="D17" s="73">
        <v>7682494</v>
      </c>
      <c r="E17" s="76">
        <v>7682494</v>
      </c>
      <c r="F17" s="74">
        <v>4131962.8200000003</v>
      </c>
      <c r="G17" s="70">
        <f t="shared" si="0"/>
        <v>138.95536485848876</v>
      </c>
      <c r="H17" s="70">
        <f t="shared" si="1"/>
        <v>53.784133381685685</v>
      </c>
    </row>
    <row r="18" spans="1:8" x14ac:dyDescent="0.25">
      <c r="A18"/>
      <c r="B18" s="8" t="s">
        <v>184</v>
      </c>
      <c r="C18" s="75">
        <f>C19</f>
        <v>0</v>
      </c>
      <c r="D18" s="75">
        <f>D19</f>
        <v>12509</v>
      </c>
      <c r="E18" s="75">
        <f>E19</f>
        <v>12509</v>
      </c>
      <c r="F18" s="75">
        <f>F19</f>
        <v>0</v>
      </c>
      <c r="G18" s="72" t="e">
        <f t="shared" si="0"/>
        <v>#DIV/0!</v>
      </c>
      <c r="H18" s="72">
        <f t="shared" si="1"/>
        <v>0</v>
      </c>
    </row>
    <row r="19" spans="1:8" x14ac:dyDescent="0.25">
      <c r="A19"/>
      <c r="B19" s="16" t="s">
        <v>185</v>
      </c>
      <c r="C19" s="73">
        <v>0</v>
      </c>
      <c r="D19" s="73">
        <v>12509</v>
      </c>
      <c r="E19" s="76">
        <v>12509</v>
      </c>
      <c r="F19" s="74">
        <v>0</v>
      </c>
      <c r="G19" s="70" t="e">
        <f t="shared" si="0"/>
        <v>#DIV/0!</v>
      </c>
      <c r="H19" s="70">
        <f t="shared" si="1"/>
        <v>0</v>
      </c>
    </row>
    <row r="20" spans="1:8" x14ac:dyDescent="0.25">
      <c r="A20"/>
      <c r="B20" s="8" t="s">
        <v>186</v>
      </c>
      <c r="C20" s="75">
        <f>C21</f>
        <v>79789.259999999995</v>
      </c>
      <c r="D20" s="75">
        <f>D21</f>
        <v>51070</v>
      </c>
      <c r="E20" s="75">
        <f>E21</f>
        <v>51070</v>
      </c>
      <c r="F20" s="75">
        <f>F21</f>
        <v>0</v>
      </c>
      <c r="G20" s="72">
        <f t="shared" si="0"/>
        <v>0</v>
      </c>
      <c r="H20" s="72">
        <f t="shared" si="1"/>
        <v>0</v>
      </c>
    </row>
    <row r="21" spans="1:8" x14ac:dyDescent="0.25">
      <c r="A21"/>
      <c r="B21" s="16" t="s">
        <v>187</v>
      </c>
      <c r="C21" s="73">
        <v>79789.259999999995</v>
      </c>
      <c r="D21" s="73">
        <v>51070</v>
      </c>
      <c r="E21" s="76">
        <v>51070</v>
      </c>
      <c r="F21" s="74">
        <v>0</v>
      </c>
      <c r="G21" s="70">
        <f t="shared" si="0"/>
        <v>0</v>
      </c>
      <c r="H21" s="70">
        <f t="shared" si="1"/>
        <v>0</v>
      </c>
    </row>
    <row r="22" spans="1:8" x14ac:dyDescent="0.25">
      <c r="A22"/>
      <c r="B22" s="8" t="s">
        <v>188</v>
      </c>
      <c r="C22" s="75">
        <f>C23</f>
        <v>120414.38</v>
      </c>
      <c r="D22" s="75">
        <f>D23</f>
        <v>0</v>
      </c>
      <c r="E22" s="75">
        <f>E23</f>
        <v>0</v>
      </c>
      <c r="F22" s="75">
        <f>F23</f>
        <v>0</v>
      </c>
      <c r="G22" s="72">
        <f t="shared" si="0"/>
        <v>0</v>
      </c>
      <c r="H22" s="72" t="e">
        <f t="shared" si="1"/>
        <v>#DIV/0!</v>
      </c>
    </row>
    <row r="23" spans="1:8" x14ac:dyDescent="0.25">
      <c r="A23"/>
      <c r="B23" s="16" t="s">
        <v>189</v>
      </c>
      <c r="C23" s="73">
        <v>120414.38</v>
      </c>
      <c r="D23" s="73">
        <v>0</v>
      </c>
      <c r="E23" s="76">
        <v>0</v>
      </c>
      <c r="F23" s="74">
        <v>0</v>
      </c>
      <c r="G23" s="70">
        <f t="shared" si="0"/>
        <v>0</v>
      </c>
      <c r="H23" s="70" t="e">
        <f t="shared" si="1"/>
        <v>#DIV/0!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8" sqref="F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8" t="s">
        <v>17</v>
      </c>
      <c r="C2" s="98"/>
      <c r="D2" s="98"/>
      <c r="E2" s="98"/>
      <c r="F2" s="98"/>
      <c r="G2" s="98"/>
      <c r="H2" s="98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3173793.63</v>
      </c>
      <c r="D6" s="75">
        <f t="shared" si="0"/>
        <v>7746073</v>
      </c>
      <c r="E6" s="75">
        <f t="shared" si="0"/>
        <v>7746073</v>
      </c>
      <c r="F6" s="75">
        <f t="shared" si="0"/>
        <v>4131962.8200000003</v>
      </c>
      <c r="G6" s="70">
        <f>(F6*100)/C6</f>
        <v>130.19002813992037</v>
      </c>
      <c r="H6" s="70">
        <f>(F6*100)/E6</f>
        <v>53.342678541759163</v>
      </c>
    </row>
    <row r="7" spans="2:8" x14ac:dyDescent="0.25">
      <c r="B7" s="8" t="s">
        <v>190</v>
      </c>
      <c r="C7" s="75">
        <f t="shared" si="0"/>
        <v>3173793.63</v>
      </c>
      <c r="D7" s="75">
        <f t="shared" si="0"/>
        <v>7746073</v>
      </c>
      <c r="E7" s="75">
        <f t="shared" si="0"/>
        <v>7746073</v>
      </c>
      <c r="F7" s="75">
        <f t="shared" si="0"/>
        <v>4131962.8200000003</v>
      </c>
      <c r="G7" s="70">
        <f>(F7*100)/C7</f>
        <v>130.19002813992037</v>
      </c>
      <c r="H7" s="70">
        <f>(F7*100)/E7</f>
        <v>53.342678541759163</v>
      </c>
    </row>
    <row r="8" spans="2:8" x14ac:dyDescent="0.25">
      <c r="B8" s="11" t="s">
        <v>191</v>
      </c>
      <c r="C8" s="73">
        <v>3173793.63</v>
      </c>
      <c r="D8" s="73">
        <v>7746073</v>
      </c>
      <c r="E8" s="73">
        <v>7746073</v>
      </c>
      <c r="F8" s="74">
        <v>4131962.8200000003</v>
      </c>
      <c r="G8" s="70">
        <f>(F8*100)/C8</f>
        <v>130.19002813992037</v>
      </c>
      <c r="H8" s="70">
        <f>(F8*100)/E8</f>
        <v>53.342678541759163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8" t="s">
        <v>4</v>
      </c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8" t="s">
        <v>25</v>
      </c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2:12" ht="15.75" customHeight="1" x14ac:dyDescent="0.25">
      <c r="B5" s="98" t="s">
        <v>18</v>
      </c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20" t="s">
        <v>3</v>
      </c>
      <c r="C7" s="121"/>
      <c r="D7" s="121"/>
      <c r="E7" s="121"/>
      <c r="F7" s="122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20">
        <v>1</v>
      </c>
      <c r="C8" s="121"/>
      <c r="D8" s="121"/>
      <c r="E8" s="121"/>
      <c r="F8" s="122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8" t="s">
        <v>19</v>
      </c>
      <c r="C2" s="98"/>
      <c r="D2" s="98"/>
      <c r="E2" s="98"/>
      <c r="F2" s="98"/>
      <c r="G2" s="98"/>
      <c r="H2" s="98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55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192</v>
      </c>
      <c r="C1" s="39"/>
    </row>
    <row r="2" spans="1:6" ht="15" customHeight="1" x14ac:dyDescent="0.2">
      <c r="A2" s="41" t="s">
        <v>34</v>
      </c>
      <c r="B2" s="42" t="s">
        <v>193</v>
      </c>
      <c r="C2" s="39"/>
    </row>
    <row r="3" spans="1:6" s="39" customFormat="1" ht="43.5" customHeight="1" x14ac:dyDescent="0.2">
      <c r="A3" s="43" t="s">
        <v>35</v>
      </c>
      <c r="B3" s="37" t="s">
        <v>194</v>
      </c>
    </row>
    <row r="4" spans="1:6" s="39" customFormat="1" x14ac:dyDescent="0.2">
      <c r="A4" s="43" t="s">
        <v>36</v>
      </c>
      <c r="B4" s="44" t="s">
        <v>195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196</v>
      </c>
      <c r="B7" s="46"/>
      <c r="C7" s="77">
        <f>C12</f>
        <v>7682494</v>
      </c>
      <c r="D7" s="77">
        <f>D12</f>
        <v>7682494</v>
      </c>
      <c r="E7" s="77">
        <f>E12</f>
        <v>4132175.18</v>
      </c>
      <c r="F7" s="77">
        <f>(E7*100)/D7</f>
        <v>53.786897588205079</v>
      </c>
    </row>
    <row r="8" spans="1:6" x14ac:dyDescent="0.2">
      <c r="A8" s="47" t="s">
        <v>80</v>
      </c>
      <c r="B8" s="46"/>
      <c r="C8" s="77">
        <f>C70</f>
        <v>12509</v>
      </c>
      <c r="D8" s="77">
        <f>D70</f>
        <v>12509</v>
      </c>
      <c r="E8" s="77">
        <f>E70</f>
        <v>0</v>
      </c>
      <c r="F8" s="77">
        <f>(E8*100)/D8</f>
        <v>0</v>
      </c>
    </row>
    <row r="9" spans="1:6" x14ac:dyDescent="0.2">
      <c r="A9" s="47" t="s">
        <v>197</v>
      </c>
      <c r="B9" s="46"/>
      <c r="C9" s="77">
        <f>C87</f>
        <v>51070</v>
      </c>
      <c r="D9" s="77">
        <f>D87</f>
        <v>51070</v>
      </c>
      <c r="E9" s="77">
        <f>E87</f>
        <v>0</v>
      </c>
      <c r="F9" s="77">
        <f>(E9*100)/D9</f>
        <v>0</v>
      </c>
    </row>
    <row r="10" spans="1:6" s="57" customFormat="1" x14ac:dyDescent="0.2"/>
    <row r="11" spans="1:6" ht="38.25" x14ac:dyDescent="0.2">
      <c r="A11" s="47" t="s">
        <v>198</v>
      </c>
      <c r="B11" s="47" t="s">
        <v>199</v>
      </c>
      <c r="C11" s="47" t="s">
        <v>43</v>
      </c>
      <c r="D11" s="47" t="s">
        <v>200</v>
      </c>
      <c r="E11" s="47" t="s">
        <v>201</v>
      </c>
      <c r="F11" s="47" t="s">
        <v>202</v>
      </c>
    </row>
    <row r="12" spans="1:6" x14ac:dyDescent="0.2">
      <c r="A12" s="48" t="s">
        <v>196</v>
      </c>
      <c r="B12" s="48" t="s">
        <v>203</v>
      </c>
      <c r="C12" s="78">
        <f>C13+C57</f>
        <v>7682494</v>
      </c>
      <c r="D12" s="78">
        <f>D13+D57</f>
        <v>7682494</v>
      </c>
      <c r="E12" s="78">
        <f>E13+E57</f>
        <v>4132175.18</v>
      </c>
      <c r="F12" s="79">
        <f>(E12*100)/D12</f>
        <v>53.786897588205079</v>
      </c>
    </row>
    <row r="13" spans="1:6" x14ac:dyDescent="0.2">
      <c r="A13" s="49" t="s">
        <v>78</v>
      </c>
      <c r="B13" s="50" t="s">
        <v>79</v>
      </c>
      <c r="C13" s="80">
        <f>C14+C22+C52</f>
        <v>7654369</v>
      </c>
      <c r="D13" s="80">
        <f>D14+D22+D52</f>
        <v>7654369</v>
      </c>
      <c r="E13" s="80">
        <f>E14+E22+E52</f>
        <v>4124846.6500000004</v>
      </c>
      <c r="F13" s="81">
        <f>(E13*100)/D13</f>
        <v>53.88878756694379</v>
      </c>
    </row>
    <row r="14" spans="1:6" x14ac:dyDescent="0.2">
      <c r="A14" s="51" t="s">
        <v>80</v>
      </c>
      <c r="B14" s="52" t="s">
        <v>81</v>
      </c>
      <c r="C14" s="82">
        <f>C15+C18+C20</f>
        <v>6839509</v>
      </c>
      <c r="D14" s="82">
        <f>D15+D18+D20</f>
        <v>6839509</v>
      </c>
      <c r="E14" s="82">
        <f>E15+E18+E20</f>
        <v>3673390.87</v>
      </c>
      <c r="F14" s="81">
        <f>(E14*100)/D14</f>
        <v>53.708400266744292</v>
      </c>
    </row>
    <row r="15" spans="1:6" x14ac:dyDescent="0.2">
      <c r="A15" s="53" t="s">
        <v>82</v>
      </c>
      <c r="B15" s="54" t="s">
        <v>83</v>
      </c>
      <c r="C15" s="83">
        <f>C16+C17</f>
        <v>5758496</v>
      </c>
      <c r="D15" s="83">
        <f>D16+D17</f>
        <v>5758496</v>
      </c>
      <c r="E15" s="83">
        <f>E16+E17</f>
        <v>3048560.6400000001</v>
      </c>
      <c r="F15" s="83">
        <f>(E15*100)/D15</f>
        <v>52.940223280523249</v>
      </c>
    </row>
    <row r="16" spans="1:6" x14ac:dyDescent="0.2">
      <c r="A16" s="55" t="s">
        <v>84</v>
      </c>
      <c r="B16" s="56" t="s">
        <v>85</v>
      </c>
      <c r="C16" s="84">
        <v>5708496</v>
      </c>
      <c r="D16" s="84">
        <v>5708496</v>
      </c>
      <c r="E16" s="84">
        <v>3004445.68</v>
      </c>
      <c r="F16" s="84"/>
    </row>
    <row r="17" spans="1:6" x14ac:dyDescent="0.2">
      <c r="A17" s="55" t="s">
        <v>86</v>
      </c>
      <c r="B17" s="56" t="s">
        <v>87</v>
      </c>
      <c r="C17" s="84">
        <v>50000</v>
      </c>
      <c r="D17" s="84">
        <v>50000</v>
      </c>
      <c r="E17" s="84">
        <v>44114.96</v>
      </c>
      <c r="F17" s="84"/>
    </row>
    <row r="18" spans="1:6" x14ac:dyDescent="0.2">
      <c r="A18" s="53" t="s">
        <v>88</v>
      </c>
      <c r="B18" s="54" t="s">
        <v>89</v>
      </c>
      <c r="C18" s="83">
        <f>C19</f>
        <v>201013</v>
      </c>
      <c r="D18" s="83">
        <f>D19</f>
        <v>201013</v>
      </c>
      <c r="E18" s="83">
        <f>E19</f>
        <v>137894.67000000001</v>
      </c>
      <c r="F18" s="83">
        <f>(E18*100)/D18</f>
        <v>68.599876624894904</v>
      </c>
    </row>
    <row r="19" spans="1:6" x14ac:dyDescent="0.2">
      <c r="A19" s="55" t="s">
        <v>90</v>
      </c>
      <c r="B19" s="56" t="s">
        <v>89</v>
      </c>
      <c r="C19" s="84">
        <v>201013</v>
      </c>
      <c r="D19" s="84">
        <v>201013</v>
      </c>
      <c r="E19" s="84">
        <v>137894.67000000001</v>
      </c>
      <c r="F19" s="84"/>
    </row>
    <row r="20" spans="1:6" x14ac:dyDescent="0.2">
      <c r="A20" s="53" t="s">
        <v>91</v>
      </c>
      <c r="B20" s="54" t="s">
        <v>92</v>
      </c>
      <c r="C20" s="83">
        <f>C21</f>
        <v>880000</v>
      </c>
      <c r="D20" s="83">
        <f>D21</f>
        <v>880000</v>
      </c>
      <c r="E20" s="83">
        <f>E21</f>
        <v>486935.56</v>
      </c>
      <c r="F20" s="83">
        <f>(E20*100)/D20</f>
        <v>55.333586363636364</v>
      </c>
    </row>
    <row r="21" spans="1:6" x14ac:dyDescent="0.2">
      <c r="A21" s="55" t="s">
        <v>93</v>
      </c>
      <c r="B21" s="56" t="s">
        <v>94</v>
      </c>
      <c r="C21" s="84">
        <v>880000</v>
      </c>
      <c r="D21" s="84">
        <v>880000</v>
      </c>
      <c r="E21" s="84">
        <v>486935.56</v>
      </c>
      <c r="F21" s="84"/>
    </row>
    <row r="22" spans="1:6" x14ac:dyDescent="0.2">
      <c r="A22" s="51" t="s">
        <v>95</v>
      </c>
      <c r="B22" s="52" t="s">
        <v>96</v>
      </c>
      <c r="C22" s="82">
        <f>C23+C27+C33+C43+C45</f>
        <v>810000</v>
      </c>
      <c r="D22" s="82">
        <f>D23+D27+D33+D43+D45</f>
        <v>810000</v>
      </c>
      <c r="E22" s="82">
        <f>E23+E27+E33+E43+E45</f>
        <v>448661.30999999994</v>
      </c>
      <c r="F22" s="81">
        <f>(E22*100)/D22</f>
        <v>55.390285185185185</v>
      </c>
    </row>
    <row r="23" spans="1:6" x14ac:dyDescent="0.2">
      <c r="A23" s="53" t="s">
        <v>97</v>
      </c>
      <c r="B23" s="54" t="s">
        <v>98</v>
      </c>
      <c r="C23" s="83">
        <f>C24+C25+C26</f>
        <v>255000</v>
      </c>
      <c r="D23" s="83">
        <f>D24+D25+D26</f>
        <v>255000</v>
      </c>
      <c r="E23" s="83">
        <f>E24+E25+E26</f>
        <v>124223.67999999999</v>
      </c>
      <c r="F23" s="83">
        <f>(E23*100)/D23</f>
        <v>48.715168627450979</v>
      </c>
    </row>
    <row r="24" spans="1:6" x14ac:dyDescent="0.2">
      <c r="A24" s="55" t="s">
        <v>99</v>
      </c>
      <c r="B24" s="56" t="s">
        <v>100</v>
      </c>
      <c r="C24" s="84">
        <v>5000</v>
      </c>
      <c r="D24" s="84">
        <v>5000</v>
      </c>
      <c r="E24" s="84">
        <v>1137</v>
      </c>
      <c r="F24" s="84"/>
    </row>
    <row r="25" spans="1:6" ht="25.5" x14ac:dyDescent="0.2">
      <c r="A25" s="55" t="s">
        <v>101</v>
      </c>
      <c r="B25" s="56" t="s">
        <v>102</v>
      </c>
      <c r="C25" s="84">
        <v>240000</v>
      </c>
      <c r="D25" s="84">
        <v>240000</v>
      </c>
      <c r="E25" s="84">
        <v>121586.68</v>
      </c>
      <c r="F25" s="84"/>
    </row>
    <row r="26" spans="1:6" x14ac:dyDescent="0.2">
      <c r="A26" s="55" t="s">
        <v>103</v>
      </c>
      <c r="B26" s="56" t="s">
        <v>104</v>
      </c>
      <c r="C26" s="84">
        <v>10000</v>
      </c>
      <c r="D26" s="84">
        <v>10000</v>
      </c>
      <c r="E26" s="84">
        <v>1500</v>
      </c>
      <c r="F26" s="84"/>
    </row>
    <row r="27" spans="1:6" x14ac:dyDescent="0.2">
      <c r="A27" s="53" t="s">
        <v>105</v>
      </c>
      <c r="B27" s="54" t="s">
        <v>106</v>
      </c>
      <c r="C27" s="83">
        <f>C28+C29+C30+C31+C32</f>
        <v>266610</v>
      </c>
      <c r="D27" s="83">
        <f>D28+D29+D30+D31+D32</f>
        <v>266610</v>
      </c>
      <c r="E27" s="83">
        <f>E28+E29+E30+E31+E32</f>
        <v>133657.26999999999</v>
      </c>
      <c r="F27" s="83">
        <f>(E27*100)/D27</f>
        <v>50.13212932748209</v>
      </c>
    </row>
    <row r="28" spans="1:6" x14ac:dyDescent="0.2">
      <c r="A28" s="55" t="s">
        <v>107</v>
      </c>
      <c r="B28" s="56" t="s">
        <v>108</v>
      </c>
      <c r="C28" s="84">
        <v>115000</v>
      </c>
      <c r="D28" s="84">
        <v>115000</v>
      </c>
      <c r="E28" s="84">
        <v>51559.72</v>
      </c>
      <c r="F28" s="84"/>
    </row>
    <row r="29" spans="1:6" x14ac:dyDescent="0.2">
      <c r="A29" s="55" t="s">
        <v>109</v>
      </c>
      <c r="B29" s="56" t="s">
        <v>110</v>
      </c>
      <c r="C29" s="84">
        <v>142000</v>
      </c>
      <c r="D29" s="84">
        <v>142000</v>
      </c>
      <c r="E29" s="84">
        <v>79663.89</v>
      </c>
      <c r="F29" s="84"/>
    </row>
    <row r="30" spans="1:6" x14ac:dyDescent="0.2">
      <c r="A30" s="55" t="s">
        <v>111</v>
      </c>
      <c r="B30" s="56" t="s">
        <v>112</v>
      </c>
      <c r="C30" s="84">
        <v>7000</v>
      </c>
      <c r="D30" s="84">
        <v>7000</v>
      </c>
      <c r="E30" s="84">
        <v>2094.66</v>
      </c>
      <c r="F30" s="84"/>
    </row>
    <row r="31" spans="1:6" x14ac:dyDescent="0.2">
      <c r="A31" s="55" t="s">
        <v>113</v>
      </c>
      <c r="B31" s="56" t="s">
        <v>114</v>
      </c>
      <c r="C31" s="84">
        <v>1110</v>
      </c>
      <c r="D31" s="84">
        <v>1110</v>
      </c>
      <c r="E31" s="84">
        <v>339</v>
      </c>
      <c r="F31" s="84"/>
    </row>
    <row r="32" spans="1:6" x14ac:dyDescent="0.2">
      <c r="A32" s="55" t="s">
        <v>115</v>
      </c>
      <c r="B32" s="56" t="s">
        <v>116</v>
      </c>
      <c r="C32" s="84">
        <v>1500</v>
      </c>
      <c r="D32" s="84">
        <v>1500</v>
      </c>
      <c r="E32" s="84">
        <v>0</v>
      </c>
      <c r="F32" s="84"/>
    </row>
    <row r="33" spans="1:6" x14ac:dyDescent="0.2">
      <c r="A33" s="53" t="s">
        <v>117</v>
      </c>
      <c r="B33" s="54" t="s">
        <v>118</v>
      </c>
      <c r="C33" s="83">
        <f>C34+C35+C36+C37+C38+C39+C40+C41+C42</f>
        <v>280020</v>
      </c>
      <c r="D33" s="83">
        <f>D34+D35+D36+D37+D38+D39+D40+D41+D42</f>
        <v>280020</v>
      </c>
      <c r="E33" s="83">
        <f>E34+E35+E36+E37+E38+E39+E40+E41+E42</f>
        <v>186466.34999999998</v>
      </c>
      <c r="F33" s="83">
        <f>(E33*100)/D33</f>
        <v>66.590368545103928</v>
      </c>
    </row>
    <row r="34" spans="1:6" x14ac:dyDescent="0.2">
      <c r="A34" s="55" t="s">
        <v>119</v>
      </c>
      <c r="B34" s="56" t="s">
        <v>120</v>
      </c>
      <c r="C34" s="84">
        <v>116000</v>
      </c>
      <c r="D34" s="84">
        <v>116000</v>
      </c>
      <c r="E34" s="84">
        <v>80434.66</v>
      </c>
      <c r="F34" s="84"/>
    </row>
    <row r="35" spans="1:6" x14ac:dyDescent="0.2">
      <c r="A35" s="55" t="s">
        <v>121</v>
      </c>
      <c r="B35" s="56" t="s">
        <v>122</v>
      </c>
      <c r="C35" s="84">
        <v>35000</v>
      </c>
      <c r="D35" s="84">
        <v>35000</v>
      </c>
      <c r="E35" s="84">
        <v>16311.34</v>
      </c>
      <c r="F35" s="84"/>
    </row>
    <row r="36" spans="1:6" x14ac:dyDescent="0.2">
      <c r="A36" s="55" t="s">
        <v>123</v>
      </c>
      <c r="B36" s="56" t="s">
        <v>124</v>
      </c>
      <c r="C36" s="84">
        <v>10000</v>
      </c>
      <c r="D36" s="84">
        <v>10000</v>
      </c>
      <c r="E36" s="84">
        <v>14506.12</v>
      </c>
      <c r="F36" s="84"/>
    </row>
    <row r="37" spans="1:6" x14ac:dyDescent="0.2">
      <c r="A37" s="55" t="s">
        <v>125</v>
      </c>
      <c r="B37" s="56" t="s">
        <v>126</v>
      </c>
      <c r="C37" s="84">
        <v>65000</v>
      </c>
      <c r="D37" s="84">
        <v>65000</v>
      </c>
      <c r="E37" s="84">
        <v>42136.94</v>
      </c>
      <c r="F37" s="84"/>
    </row>
    <row r="38" spans="1:6" x14ac:dyDescent="0.2">
      <c r="A38" s="55" t="s">
        <v>127</v>
      </c>
      <c r="B38" s="56" t="s">
        <v>128</v>
      </c>
      <c r="C38" s="84">
        <v>15000</v>
      </c>
      <c r="D38" s="84">
        <v>15000</v>
      </c>
      <c r="E38" s="84">
        <v>4055</v>
      </c>
      <c r="F38" s="84"/>
    </row>
    <row r="39" spans="1:6" x14ac:dyDescent="0.2">
      <c r="A39" s="55" t="s">
        <v>129</v>
      </c>
      <c r="B39" s="56" t="s">
        <v>130</v>
      </c>
      <c r="C39" s="84">
        <v>2000</v>
      </c>
      <c r="D39" s="84">
        <v>2000</v>
      </c>
      <c r="E39" s="84">
        <v>435</v>
      </c>
      <c r="F39" s="84"/>
    </row>
    <row r="40" spans="1:6" x14ac:dyDescent="0.2">
      <c r="A40" s="55" t="s">
        <v>131</v>
      </c>
      <c r="B40" s="56" t="s">
        <v>132</v>
      </c>
      <c r="C40" s="84">
        <v>30000</v>
      </c>
      <c r="D40" s="84">
        <v>30000</v>
      </c>
      <c r="E40" s="84">
        <v>17985</v>
      </c>
      <c r="F40" s="84"/>
    </row>
    <row r="41" spans="1:6" x14ac:dyDescent="0.2">
      <c r="A41" s="55" t="s">
        <v>133</v>
      </c>
      <c r="B41" s="56" t="s">
        <v>134</v>
      </c>
      <c r="C41" s="84">
        <v>20</v>
      </c>
      <c r="D41" s="84">
        <v>20</v>
      </c>
      <c r="E41" s="84">
        <v>9.9600000000000009</v>
      </c>
      <c r="F41" s="84"/>
    </row>
    <row r="42" spans="1:6" x14ac:dyDescent="0.2">
      <c r="A42" s="55" t="s">
        <v>135</v>
      </c>
      <c r="B42" s="56" t="s">
        <v>136</v>
      </c>
      <c r="C42" s="84">
        <v>7000</v>
      </c>
      <c r="D42" s="84">
        <v>7000</v>
      </c>
      <c r="E42" s="84">
        <v>10592.33</v>
      </c>
      <c r="F42" s="84"/>
    </row>
    <row r="43" spans="1:6" x14ac:dyDescent="0.2">
      <c r="A43" s="53" t="s">
        <v>137</v>
      </c>
      <c r="B43" s="54" t="s">
        <v>138</v>
      </c>
      <c r="C43" s="83">
        <f>C44</f>
        <v>50</v>
      </c>
      <c r="D43" s="83">
        <f>D44</f>
        <v>50</v>
      </c>
      <c r="E43" s="83">
        <f>E44</f>
        <v>0</v>
      </c>
      <c r="F43" s="83">
        <f>(E43*100)/D43</f>
        <v>0</v>
      </c>
    </row>
    <row r="44" spans="1:6" ht="25.5" x14ac:dyDescent="0.2">
      <c r="A44" s="55" t="s">
        <v>139</v>
      </c>
      <c r="B44" s="56" t="s">
        <v>140</v>
      </c>
      <c r="C44" s="84">
        <v>50</v>
      </c>
      <c r="D44" s="84">
        <v>50</v>
      </c>
      <c r="E44" s="84">
        <v>0</v>
      </c>
      <c r="F44" s="84"/>
    </row>
    <row r="45" spans="1:6" x14ac:dyDescent="0.2">
      <c r="A45" s="53" t="s">
        <v>141</v>
      </c>
      <c r="B45" s="54" t="s">
        <v>142</v>
      </c>
      <c r="C45" s="83">
        <f>C46+C47+C48+C49+C50+C51</f>
        <v>8320</v>
      </c>
      <c r="D45" s="83">
        <f>D46+D47+D48+D49+D50+D51</f>
        <v>8320</v>
      </c>
      <c r="E45" s="83">
        <f>E46+E47+E48+E49+E50+E51</f>
        <v>4314.01</v>
      </c>
      <c r="F45" s="83">
        <f>(E45*100)/D45</f>
        <v>51.851081730769231</v>
      </c>
    </row>
    <row r="46" spans="1:6" x14ac:dyDescent="0.2">
      <c r="A46" s="55" t="s">
        <v>143</v>
      </c>
      <c r="B46" s="56" t="s">
        <v>144</v>
      </c>
      <c r="C46" s="84">
        <v>2000</v>
      </c>
      <c r="D46" s="84">
        <v>2000</v>
      </c>
      <c r="E46" s="84">
        <v>854.49</v>
      </c>
      <c r="F46" s="84"/>
    </row>
    <row r="47" spans="1:6" x14ac:dyDescent="0.2">
      <c r="A47" s="55" t="s">
        <v>145</v>
      </c>
      <c r="B47" s="56" t="s">
        <v>146</v>
      </c>
      <c r="C47" s="84">
        <v>1300</v>
      </c>
      <c r="D47" s="84">
        <v>1300</v>
      </c>
      <c r="E47" s="84">
        <v>600</v>
      </c>
      <c r="F47" s="84"/>
    </row>
    <row r="48" spans="1:6" x14ac:dyDescent="0.2">
      <c r="A48" s="55" t="s">
        <v>147</v>
      </c>
      <c r="B48" s="56" t="s">
        <v>148</v>
      </c>
      <c r="C48" s="84">
        <v>10</v>
      </c>
      <c r="D48" s="84">
        <v>10</v>
      </c>
      <c r="E48" s="84">
        <v>0</v>
      </c>
      <c r="F48" s="84"/>
    </row>
    <row r="49" spans="1:6" x14ac:dyDescent="0.2">
      <c r="A49" s="55" t="s">
        <v>149</v>
      </c>
      <c r="B49" s="56" t="s">
        <v>150</v>
      </c>
      <c r="C49" s="84">
        <v>3500</v>
      </c>
      <c r="D49" s="84">
        <v>3500</v>
      </c>
      <c r="E49" s="84">
        <v>2800</v>
      </c>
      <c r="F49" s="84"/>
    </row>
    <row r="50" spans="1:6" x14ac:dyDescent="0.2">
      <c r="A50" s="55" t="s">
        <v>151</v>
      </c>
      <c r="B50" s="56" t="s">
        <v>152</v>
      </c>
      <c r="C50" s="84">
        <v>10</v>
      </c>
      <c r="D50" s="84">
        <v>10</v>
      </c>
      <c r="E50" s="84">
        <v>0</v>
      </c>
      <c r="F50" s="84"/>
    </row>
    <row r="51" spans="1:6" x14ac:dyDescent="0.2">
      <c r="A51" s="55" t="s">
        <v>153</v>
      </c>
      <c r="B51" s="56" t="s">
        <v>142</v>
      </c>
      <c r="C51" s="84">
        <v>1500</v>
      </c>
      <c r="D51" s="84">
        <v>1500</v>
      </c>
      <c r="E51" s="84">
        <v>59.52</v>
      </c>
      <c r="F51" s="84"/>
    </row>
    <row r="52" spans="1:6" x14ac:dyDescent="0.2">
      <c r="A52" s="51" t="s">
        <v>154</v>
      </c>
      <c r="B52" s="52" t="s">
        <v>155</v>
      </c>
      <c r="C52" s="82">
        <f>C53+C55</f>
        <v>4860</v>
      </c>
      <c r="D52" s="82">
        <f>D53+D55</f>
        <v>4860</v>
      </c>
      <c r="E52" s="82">
        <f>E53+E55</f>
        <v>2794.4700000000003</v>
      </c>
      <c r="F52" s="81">
        <f>(E52*100)/D52</f>
        <v>57.499382716049382</v>
      </c>
    </row>
    <row r="53" spans="1:6" x14ac:dyDescent="0.2">
      <c r="A53" s="53" t="s">
        <v>156</v>
      </c>
      <c r="B53" s="54" t="s">
        <v>157</v>
      </c>
      <c r="C53" s="83">
        <f>C54</f>
        <v>800</v>
      </c>
      <c r="D53" s="83">
        <f>D54</f>
        <v>800</v>
      </c>
      <c r="E53" s="83">
        <f>E54</f>
        <v>614.70000000000005</v>
      </c>
      <c r="F53" s="83">
        <f>(E53*100)/D53</f>
        <v>76.837500000000006</v>
      </c>
    </row>
    <row r="54" spans="1:6" ht="25.5" x14ac:dyDescent="0.2">
      <c r="A54" s="55" t="s">
        <v>158</v>
      </c>
      <c r="B54" s="56" t="s">
        <v>159</v>
      </c>
      <c r="C54" s="84">
        <v>800</v>
      </c>
      <c r="D54" s="84">
        <v>800</v>
      </c>
      <c r="E54" s="84">
        <v>614.70000000000005</v>
      </c>
      <c r="F54" s="84"/>
    </row>
    <row r="55" spans="1:6" x14ac:dyDescent="0.2">
      <c r="A55" s="53" t="s">
        <v>160</v>
      </c>
      <c r="B55" s="54" t="s">
        <v>161</v>
      </c>
      <c r="C55" s="83">
        <f>C56</f>
        <v>4060</v>
      </c>
      <c r="D55" s="83">
        <f>D56</f>
        <v>4060</v>
      </c>
      <c r="E55" s="83">
        <f>E56</f>
        <v>2179.77</v>
      </c>
      <c r="F55" s="83">
        <f>(E55*100)/D55</f>
        <v>53.688916256157633</v>
      </c>
    </row>
    <row r="56" spans="1:6" x14ac:dyDescent="0.2">
      <c r="A56" s="55" t="s">
        <v>162</v>
      </c>
      <c r="B56" s="56" t="s">
        <v>163</v>
      </c>
      <c r="C56" s="84">
        <v>4060</v>
      </c>
      <c r="D56" s="84">
        <v>4060</v>
      </c>
      <c r="E56" s="84">
        <v>2179.77</v>
      </c>
      <c r="F56" s="84"/>
    </row>
    <row r="57" spans="1:6" x14ac:dyDescent="0.2">
      <c r="A57" s="49" t="s">
        <v>164</v>
      </c>
      <c r="B57" s="50" t="s">
        <v>165</v>
      </c>
      <c r="C57" s="80">
        <f>C58</f>
        <v>28125</v>
      </c>
      <c r="D57" s="80">
        <f>D58</f>
        <v>28125</v>
      </c>
      <c r="E57" s="80">
        <f>E58</f>
        <v>7328.53</v>
      </c>
      <c r="F57" s="81">
        <f>(E57*100)/D57</f>
        <v>26.056995555555556</v>
      </c>
    </row>
    <row r="58" spans="1:6" x14ac:dyDescent="0.2">
      <c r="A58" s="51" t="s">
        <v>166</v>
      </c>
      <c r="B58" s="52" t="s">
        <v>167</v>
      </c>
      <c r="C58" s="82">
        <f>C59+C63</f>
        <v>28125</v>
      </c>
      <c r="D58" s="82">
        <f>D59+D63</f>
        <v>28125</v>
      </c>
      <c r="E58" s="82">
        <f>E59+E63</f>
        <v>7328.53</v>
      </c>
      <c r="F58" s="81">
        <f>(E58*100)/D58</f>
        <v>26.056995555555556</v>
      </c>
    </row>
    <row r="59" spans="1:6" x14ac:dyDescent="0.2">
      <c r="A59" s="53" t="s">
        <v>168</v>
      </c>
      <c r="B59" s="54" t="s">
        <v>169</v>
      </c>
      <c r="C59" s="83">
        <f>C60+C61+C62</f>
        <v>17125</v>
      </c>
      <c r="D59" s="83">
        <f>D60+D61+D62</f>
        <v>17125</v>
      </c>
      <c r="E59" s="83">
        <f>E60+E61+E62</f>
        <v>2383.75</v>
      </c>
      <c r="F59" s="83">
        <f>(E59*100)/D59</f>
        <v>13.91970802919708</v>
      </c>
    </row>
    <row r="60" spans="1:6" x14ac:dyDescent="0.2">
      <c r="A60" s="55" t="s">
        <v>170</v>
      </c>
      <c r="B60" s="56" t="s">
        <v>171</v>
      </c>
      <c r="C60" s="84">
        <v>8500</v>
      </c>
      <c r="D60" s="84">
        <v>8500</v>
      </c>
      <c r="E60" s="84">
        <v>1633.75</v>
      </c>
      <c r="F60" s="84"/>
    </row>
    <row r="61" spans="1:6" x14ac:dyDescent="0.2">
      <c r="A61" s="55" t="s">
        <v>172</v>
      </c>
      <c r="B61" s="56" t="s">
        <v>173</v>
      </c>
      <c r="C61" s="84">
        <v>125</v>
      </c>
      <c r="D61" s="84">
        <v>125</v>
      </c>
      <c r="E61" s="84">
        <v>0</v>
      </c>
      <c r="F61" s="84"/>
    </row>
    <row r="62" spans="1:6" x14ac:dyDescent="0.2">
      <c r="A62" s="55" t="s">
        <v>174</v>
      </c>
      <c r="B62" s="56" t="s">
        <v>175</v>
      </c>
      <c r="C62" s="84">
        <v>8500</v>
      </c>
      <c r="D62" s="84">
        <v>8500</v>
      </c>
      <c r="E62" s="84">
        <v>750</v>
      </c>
      <c r="F62" s="84"/>
    </row>
    <row r="63" spans="1:6" x14ac:dyDescent="0.2">
      <c r="A63" s="53" t="s">
        <v>178</v>
      </c>
      <c r="B63" s="54" t="s">
        <v>179</v>
      </c>
      <c r="C63" s="83">
        <f>C64</f>
        <v>11000</v>
      </c>
      <c r="D63" s="83">
        <f>D64</f>
        <v>11000</v>
      </c>
      <c r="E63" s="83">
        <f>E64</f>
        <v>4944.78</v>
      </c>
      <c r="F63" s="83">
        <f>(E63*100)/D63</f>
        <v>44.952545454545458</v>
      </c>
    </row>
    <row r="64" spans="1:6" x14ac:dyDescent="0.2">
      <c r="A64" s="55" t="s">
        <v>180</v>
      </c>
      <c r="B64" s="56" t="s">
        <v>181</v>
      </c>
      <c r="C64" s="84">
        <v>11000</v>
      </c>
      <c r="D64" s="84">
        <v>11000</v>
      </c>
      <c r="E64" s="84">
        <v>4944.78</v>
      </c>
      <c r="F64" s="84"/>
    </row>
    <row r="65" spans="1:6" x14ac:dyDescent="0.2">
      <c r="A65" s="49" t="s">
        <v>50</v>
      </c>
      <c r="B65" s="50" t="s">
        <v>51</v>
      </c>
      <c r="C65" s="80">
        <f t="shared" ref="C65:E66" si="0">C66</f>
        <v>7682494</v>
      </c>
      <c r="D65" s="80">
        <f t="shared" si="0"/>
        <v>7682494</v>
      </c>
      <c r="E65" s="80">
        <f t="shared" si="0"/>
        <v>4132175.1799999997</v>
      </c>
      <c r="F65" s="81">
        <f>(E65*100)/D65</f>
        <v>53.786897588205079</v>
      </c>
    </row>
    <row r="66" spans="1:6" x14ac:dyDescent="0.2">
      <c r="A66" s="51" t="s">
        <v>70</v>
      </c>
      <c r="B66" s="52" t="s">
        <v>71</v>
      </c>
      <c r="C66" s="82">
        <f t="shared" si="0"/>
        <v>7682494</v>
      </c>
      <c r="D66" s="82">
        <f t="shared" si="0"/>
        <v>7682494</v>
      </c>
      <c r="E66" s="82">
        <f t="shared" si="0"/>
        <v>4132175.1799999997</v>
      </c>
      <c r="F66" s="81">
        <f>(E66*100)/D66</f>
        <v>53.786897588205079</v>
      </c>
    </row>
    <row r="67" spans="1:6" ht="25.5" x14ac:dyDescent="0.2">
      <c r="A67" s="53" t="s">
        <v>72</v>
      </c>
      <c r="B67" s="54" t="s">
        <v>73</v>
      </c>
      <c r="C67" s="83">
        <f>C68+C69</f>
        <v>7682494</v>
      </c>
      <c r="D67" s="83">
        <f>D68+D69</f>
        <v>7682494</v>
      </c>
      <c r="E67" s="83">
        <f>E68+E69</f>
        <v>4132175.1799999997</v>
      </c>
      <c r="F67" s="83">
        <f>(E67*100)/D67</f>
        <v>53.786897588205079</v>
      </c>
    </row>
    <row r="68" spans="1:6" x14ac:dyDescent="0.2">
      <c r="A68" s="55" t="s">
        <v>74</v>
      </c>
      <c r="B68" s="56" t="s">
        <v>75</v>
      </c>
      <c r="C68" s="84">
        <v>7654369</v>
      </c>
      <c r="D68" s="84">
        <v>7654369</v>
      </c>
      <c r="E68" s="84">
        <v>4124846.65</v>
      </c>
      <c r="F68" s="84"/>
    </row>
    <row r="69" spans="1:6" ht="25.5" x14ac:dyDescent="0.2">
      <c r="A69" s="55" t="s">
        <v>76</v>
      </c>
      <c r="B69" s="56" t="s">
        <v>77</v>
      </c>
      <c r="C69" s="84">
        <v>28125</v>
      </c>
      <c r="D69" s="84">
        <v>28125</v>
      </c>
      <c r="E69" s="84">
        <v>7328.53</v>
      </c>
      <c r="F69" s="84"/>
    </row>
    <row r="70" spans="1:6" x14ac:dyDescent="0.2">
      <c r="A70" s="48" t="s">
        <v>80</v>
      </c>
      <c r="B70" s="48" t="s">
        <v>204</v>
      </c>
      <c r="C70" s="78">
        <f>C71+C76</f>
        <v>12509</v>
      </c>
      <c r="D70" s="78">
        <f>D71+D76</f>
        <v>12509</v>
      </c>
      <c r="E70" s="78">
        <f>E71+E76</f>
        <v>0</v>
      </c>
      <c r="F70" s="79">
        <f>(E70*100)/D70</f>
        <v>0</v>
      </c>
    </row>
    <row r="71" spans="1:6" x14ac:dyDescent="0.2">
      <c r="A71" s="49" t="s">
        <v>78</v>
      </c>
      <c r="B71" s="50" t="s">
        <v>79</v>
      </c>
      <c r="C71" s="80">
        <f t="shared" ref="C71:E72" si="1">C72</f>
        <v>3017</v>
      </c>
      <c r="D71" s="80">
        <f t="shared" si="1"/>
        <v>3017</v>
      </c>
      <c r="E71" s="80">
        <f t="shared" si="1"/>
        <v>0</v>
      </c>
      <c r="F71" s="81">
        <f>(E71*100)/D71</f>
        <v>0</v>
      </c>
    </row>
    <row r="72" spans="1:6" x14ac:dyDescent="0.2">
      <c r="A72" s="51" t="s">
        <v>95</v>
      </c>
      <c r="B72" s="52" t="s">
        <v>96</v>
      </c>
      <c r="C72" s="82">
        <f t="shared" si="1"/>
        <v>3017</v>
      </c>
      <c r="D72" s="82">
        <f t="shared" si="1"/>
        <v>3017</v>
      </c>
      <c r="E72" s="82">
        <f t="shared" si="1"/>
        <v>0</v>
      </c>
      <c r="F72" s="81">
        <f>(E72*100)/D72</f>
        <v>0</v>
      </c>
    </row>
    <row r="73" spans="1:6" x14ac:dyDescent="0.2">
      <c r="A73" s="53" t="s">
        <v>105</v>
      </c>
      <c r="B73" s="54" t="s">
        <v>106</v>
      </c>
      <c r="C73" s="83">
        <f>C74+C75</f>
        <v>3017</v>
      </c>
      <c r="D73" s="83">
        <f>D74+D75</f>
        <v>3017</v>
      </c>
      <c r="E73" s="83">
        <f>E74+E75</f>
        <v>0</v>
      </c>
      <c r="F73" s="83">
        <f>(E73*100)/D73</f>
        <v>0</v>
      </c>
    </row>
    <row r="74" spans="1:6" x14ac:dyDescent="0.2">
      <c r="A74" s="55" t="s">
        <v>107</v>
      </c>
      <c r="B74" s="56" t="s">
        <v>108</v>
      </c>
      <c r="C74" s="84">
        <v>662</v>
      </c>
      <c r="D74" s="84">
        <v>662</v>
      </c>
      <c r="E74" s="84">
        <v>0</v>
      </c>
      <c r="F74" s="84"/>
    </row>
    <row r="75" spans="1:6" x14ac:dyDescent="0.2">
      <c r="A75" s="55" t="s">
        <v>109</v>
      </c>
      <c r="B75" s="56" t="s">
        <v>110</v>
      </c>
      <c r="C75" s="84">
        <v>2355</v>
      </c>
      <c r="D75" s="84">
        <v>2355</v>
      </c>
      <c r="E75" s="84">
        <v>0</v>
      </c>
      <c r="F75" s="84"/>
    </row>
    <row r="76" spans="1:6" x14ac:dyDescent="0.2">
      <c r="A76" s="49" t="s">
        <v>164</v>
      </c>
      <c r="B76" s="50" t="s">
        <v>165</v>
      </c>
      <c r="C76" s="80">
        <f t="shared" ref="C76:E77" si="2">C77</f>
        <v>9492</v>
      </c>
      <c r="D76" s="80">
        <f t="shared" si="2"/>
        <v>9492</v>
      </c>
      <c r="E76" s="80">
        <f t="shared" si="2"/>
        <v>0</v>
      </c>
      <c r="F76" s="81">
        <f>(E76*100)/D76</f>
        <v>0</v>
      </c>
    </row>
    <row r="77" spans="1:6" x14ac:dyDescent="0.2">
      <c r="A77" s="51" t="s">
        <v>166</v>
      </c>
      <c r="B77" s="52" t="s">
        <v>167</v>
      </c>
      <c r="C77" s="82">
        <f t="shared" si="2"/>
        <v>9492</v>
      </c>
      <c r="D77" s="82">
        <f t="shared" si="2"/>
        <v>9492</v>
      </c>
      <c r="E77" s="82">
        <f t="shared" si="2"/>
        <v>0</v>
      </c>
      <c r="F77" s="81">
        <f>(E77*100)/D77</f>
        <v>0</v>
      </c>
    </row>
    <row r="78" spans="1:6" x14ac:dyDescent="0.2">
      <c r="A78" s="53" t="s">
        <v>168</v>
      </c>
      <c r="B78" s="54" t="s">
        <v>169</v>
      </c>
      <c r="C78" s="83">
        <f>C79+C80+C81+C82</f>
        <v>9492</v>
      </c>
      <c r="D78" s="83">
        <f>D79+D80+D81+D82</f>
        <v>9492</v>
      </c>
      <c r="E78" s="83">
        <f>E79+E80+E81+E82</f>
        <v>0</v>
      </c>
      <c r="F78" s="83">
        <f>(E78*100)/D78</f>
        <v>0</v>
      </c>
    </row>
    <row r="79" spans="1:6" x14ac:dyDescent="0.2">
      <c r="A79" s="55" t="s">
        <v>170</v>
      </c>
      <c r="B79" s="56" t="s">
        <v>171</v>
      </c>
      <c r="C79" s="84">
        <v>2656</v>
      </c>
      <c r="D79" s="84">
        <v>2656</v>
      </c>
      <c r="E79" s="84">
        <v>0</v>
      </c>
      <c r="F79" s="84"/>
    </row>
    <row r="80" spans="1:6" x14ac:dyDescent="0.2">
      <c r="A80" s="55" t="s">
        <v>172</v>
      </c>
      <c r="B80" s="56" t="s">
        <v>173</v>
      </c>
      <c r="C80" s="84">
        <v>2655</v>
      </c>
      <c r="D80" s="84">
        <v>2655</v>
      </c>
      <c r="E80" s="84">
        <v>0</v>
      </c>
      <c r="F80" s="84"/>
    </row>
    <row r="81" spans="1:6" x14ac:dyDescent="0.2">
      <c r="A81" s="55" t="s">
        <v>174</v>
      </c>
      <c r="B81" s="56" t="s">
        <v>175</v>
      </c>
      <c r="C81" s="84">
        <v>2655</v>
      </c>
      <c r="D81" s="84">
        <v>2655</v>
      </c>
      <c r="E81" s="84">
        <v>0</v>
      </c>
      <c r="F81" s="84"/>
    </row>
    <row r="82" spans="1:6" x14ac:dyDescent="0.2">
      <c r="A82" s="55" t="s">
        <v>176</v>
      </c>
      <c r="B82" s="56" t="s">
        <v>177</v>
      </c>
      <c r="C82" s="84">
        <v>1526</v>
      </c>
      <c r="D82" s="84">
        <v>1526</v>
      </c>
      <c r="E82" s="84">
        <v>0</v>
      </c>
      <c r="F82" s="84"/>
    </row>
    <row r="83" spans="1:6" x14ac:dyDescent="0.2">
      <c r="A83" s="49" t="s">
        <v>50</v>
      </c>
      <c r="B83" s="50" t="s">
        <v>51</v>
      </c>
      <c r="C83" s="80">
        <f t="shared" ref="C83:E85" si="3">C84</f>
        <v>16049</v>
      </c>
      <c r="D83" s="80">
        <f t="shared" si="3"/>
        <v>16049</v>
      </c>
      <c r="E83" s="80">
        <f t="shared" si="3"/>
        <v>0</v>
      </c>
      <c r="F83" s="81">
        <f>(E83*100)/D83</f>
        <v>0</v>
      </c>
    </row>
    <row r="84" spans="1:6" x14ac:dyDescent="0.2">
      <c r="A84" s="51" t="s">
        <v>64</v>
      </c>
      <c r="B84" s="52" t="s">
        <v>65</v>
      </c>
      <c r="C84" s="82">
        <f t="shared" si="3"/>
        <v>16049</v>
      </c>
      <c r="D84" s="82">
        <f t="shared" si="3"/>
        <v>16049</v>
      </c>
      <c r="E84" s="82">
        <f t="shared" si="3"/>
        <v>0</v>
      </c>
      <c r="F84" s="81">
        <f>(E84*100)/D84</f>
        <v>0</v>
      </c>
    </row>
    <row r="85" spans="1:6" x14ac:dyDescent="0.2">
      <c r="A85" s="53" t="s">
        <v>66</v>
      </c>
      <c r="B85" s="54" t="s">
        <v>67</v>
      </c>
      <c r="C85" s="83">
        <f t="shared" si="3"/>
        <v>16049</v>
      </c>
      <c r="D85" s="83">
        <f t="shared" si="3"/>
        <v>16049</v>
      </c>
      <c r="E85" s="83">
        <f t="shared" si="3"/>
        <v>0</v>
      </c>
      <c r="F85" s="83">
        <f>(E85*100)/D85</f>
        <v>0</v>
      </c>
    </row>
    <row r="86" spans="1:6" x14ac:dyDescent="0.2">
      <c r="A86" s="55" t="s">
        <v>68</v>
      </c>
      <c r="B86" s="56" t="s">
        <v>69</v>
      </c>
      <c r="C86" s="84">
        <v>16049</v>
      </c>
      <c r="D86" s="84">
        <v>16049</v>
      </c>
      <c r="E86" s="84">
        <v>0</v>
      </c>
      <c r="F86" s="84"/>
    </row>
    <row r="87" spans="1:6" x14ac:dyDescent="0.2">
      <c r="A87" s="48" t="s">
        <v>197</v>
      </c>
      <c r="B87" s="48" t="s">
        <v>205</v>
      </c>
      <c r="C87" s="78">
        <f>C88+C92</f>
        <v>51070</v>
      </c>
      <c r="D87" s="78">
        <f>D88+D92</f>
        <v>51070</v>
      </c>
      <c r="E87" s="78">
        <f>E88+E92</f>
        <v>0</v>
      </c>
      <c r="F87" s="79">
        <f>(E87*100)/D87</f>
        <v>0</v>
      </c>
    </row>
    <row r="88" spans="1:6" x14ac:dyDescent="0.2">
      <c r="A88" s="49" t="s">
        <v>78</v>
      </c>
      <c r="B88" s="50" t="s">
        <v>79</v>
      </c>
      <c r="C88" s="80">
        <f t="shared" ref="C88:E90" si="4">C89</f>
        <v>50871</v>
      </c>
      <c r="D88" s="80">
        <f t="shared" si="4"/>
        <v>50871</v>
      </c>
      <c r="E88" s="80">
        <f t="shared" si="4"/>
        <v>0</v>
      </c>
      <c r="F88" s="81">
        <f>(E88*100)/D88</f>
        <v>0</v>
      </c>
    </row>
    <row r="89" spans="1:6" x14ac:dyDescent="0.2">
      <c r="A89" s="51" t="s">
        <v>95</v>
      </c>
      <c r="B89" s="52" t="s">
        <v>96</v>
      </c>
      <c r="C89" s="82">
        <f t="shared" si="4"/>
        <v>50871</v>
      </c>
      <c r="D89" s="82">
        <f t="shared" si="4"/>
        <v>50871</v>
      </c>
      <c r="E89" s="82">
        <f t="shared" si="4"/>
        <v>0</v>
      </c>
      <c r="F89" s="81">
        <f>(E89*100)/D89</f>
        <v>0</v>
      </c>
    </row>
    <row r="90" spans="1:6" x14ac:dyDescent="0.2">
      <c r="A90" s="53" t="s">
        <v>117</v>
      </c>
      <c r="B90" s="54" t="s">
        <v>118</v>
      </c>
      <c r="C90" s="83">
        <f t="shared" si="4"/>
        <v>50871</v>
      </c>
      <c r="D90" s="83">
        <f t="shared" si="4"/>
        <v>50871</v>
      </c>
      <c r="E90" s="83">
        <f t="shared" si="4"/>
        <v>0</v>
      </c>
      <c r="F90" s="83">
        <f>(E90*100)/D90</f>
        <v>0</v>
      </c>
    </row>
    <row r="91" spans="1:6" x14ac:dyDescent="0.2">
      <c r="A91" s="55" t="s">
        <v>121</v>
      </c>
      <c r="B91" s="56" t="s">
        <v>122</v>
      </c>
      <c r="C91" s="84">
        <v>50871</v>
      </c>
      <c r="D91" s="84">
        <v>50871</v>
      </c>
      <c r="E91" s="84">
        <v>0</v>
      </c>
      <c r="F91" s="84"/>
    </row>
    <row r="92" spans="1:6" x14ac:dyDescent="0.2">
      <c r="A92" s="49" t="s">
        <v>164</v>
      </c>
      <c r="B92" s="50" t="s">
        <v>165</v>
      </c>
      <c r="C92" s="80">
        <f t="shared" ref="C92:E94" si="5">C93</f>
        <v>199</v>
      </c>
      <c r="D92" s="80">
        <f t="shared" si="5"/>
        <v>199</v>
      </c>
      <c r="E92" s="80">
        <f t="shared" si="5"/>
        <v>0</v>
      </c>
      <c r="F92" s="81">
        <f>(E92*100)/D92</f>
        <v>0</v>
      </c>
    </row>
    <row r="93" spans="1:6" x14ac:dyDescent="0.2">
      <c r="A93" s="51" t="s">
        <v>166</v>
      </c>
      <c r="B93" s="52" t="s">
        <v>167</v>
      </c>
      <c r="C93" s="82">
        <f t="shared" si="5"/>
        <v>199</v>
      </c>
      <c r="D93" s="82">
        <f t="shared" si="5"/>
        <v>199</v>
      </c>
      <c r="E93" s="82">
        <f t="shared" si="5"/>
        <v>0</v>
      </c>
      <c r="F93" s="81">
        <f>(E93*100)/D93</f>
        <v>0</v>
      </c>
    </row>
    <row r="94" spans="1:6" x14ac:dyDescent="0.2">
      <c r="A94" s="53" t="s">
        <v>168</v>
      </c>
      <c r="B94" s="54" t="s">
        <v>169</v>
      </c>
      <c r="C94" s="83">
        <f t="shared" si="5"/>
        <v>199</v>
      </c>
      <c r="D94" s="83">
        <f t="shared" si="5"/>
        <v>199</v>
      </c>
      <c r="E94" s="83">
        <f t="shared" si="5"/>
        <v>0</v>
      </c>
      <c r="F94" s="83">
        <f>(E94*100)/D94</f>
        <v>0</v>
      </c>
    </row>
    <row r="95" spans="1:6" x14ac:dyDescent="0.2">
      <c r="A95" s="55" t="s">
        <v>170</v>
      </c>
      <c r="B95" s="56" t="s">
        <v>171</v>
      </c>
      <c r="C95" s="84">
        <v>199</v>
      </c>
      <c r="D95" s="84">
        <v>199</v>
      </c>
      <c r="E95" s="84">
        <v>0</v>
      </c>
      <c r="F95" s="84"/>
    </row>
    <row r="96" spans="1:6" x14ac:dyDescent="0.2">
      <c r="A96" s="49" t="s">
        <v>50</v>
      </c>
      <c r="B96" s="50" t="s">
        <v>51</v>
      </c>
      <c r="C96" s="80">
        <f t="shared" ref="C96:E98" si="6">C97</f>
        <v>165</v>
      </c>
      <c r="D96" s="80">
        <f t="shared" si="6"/>
        <v>165</v>
      </c>
      <c r="E96" s="80">
        <f t="shared" si="6"/>
        <v>0</v>
      </c>
      <c r="F96" s="81">
        <f>(E96*100)/D96</f>
        <v>0</v>
      </c>
    </row>
    <row r="97" spans="1:6" x14ac:dyDescent="0.2">
      <c r="A97" s="51" t="s">
        <v>58</v>
      </c>
      <c r="B97" s="52" t="s">
        <v>59</v>
      </c>
      <c r="C97" s="82">
        <f t="shared" si="6"/>
        <v>165</v>
      </c>
      <c r="D97" s="82">
        <f t="shared" si="6"/>
        <v>165</v>
      </c>
      <c r="E97" s="82">
        <f t="shared" si="6"/>
        <v>0</v>
      </c>
      <c r="F97" s="81">
        <f>(E97*100)/D97</f>
        <v>0</v>
      </c>
    </row>
    <row r="98" spans="1:6" x14ac:dyDescent="0.2">
      <c r="A98" s="53" t="s">
        <v>60</v>
      </c>
      <c r="B98" s="54" t="s">
        <v>61</v>
      </c>
      <c r="C98" s="83">
        <f t="shared" si="6"/>
        <v>165</v>
      </c>
      <c r="D98" s="83">
        <f t="shared" si="6"/>
        <v>165</v>
      </c>
      <c r="E98" s="83">
        <f t="shared" si="6"/>
        <v>0</v>
      </c>
      <c r="F98" s="83">
        <f>(E98*100)/D98</f>
        <v>0</v>
      </c>
    </row>
    <row r="99" spans="1:6" x14ac:dyDescent="0.2">
      <c r="A99" s="55" t="s">
        <v>62</v>
      </c>
      <c r="B99" s="56" t="s">
        <v>63</v>
      </c>
      <c r="C99" s="84">
        <v>165</v>
      </c>
      <c r="D99" s="84">
        <v>165</v>
      </c>
      <c r="E99" s="84">
        <v>0</v>
      </c>
      <c r="F99" s="84"/>
    </row>
    <row r="100" spans="1:6" s="57" customFormat="1" x14ac:dyDescent="0.2"/>
    <row r="101" spans="1:6" s="57" customFormat="1" x14ac:dyDescent="0.2"/>
    <row r="102" spans="1:6" s="57" customFormat="1" x14ac:dyDescent="0.2"/>
    <row r="103" spans="1:6" s="57" customFormat="1" x14ac:dyDescent="0.2"/>
    <row r="104" spans="1:6" s="57" customFormat="1" x14ac:dyDescent="0.2"/>
    <row r="105" spans="1:6" s="57" customFormat="1" x14ac:dyDescent="0.2"/>
    <row r="106" spans="1:6" s="57" customFormat="1" x14ac:dyDescent="0.2"/>
    <row r="107" spans="1:6" s="57" customFormat="1" x14ac:dyDescent="0.2"/>
    <row r="108" spans="1:6" s="57" customFormat="1" x14ac:dyDescent="0.2"/>
    <row r="109" spans="1:6" s="57" customFormat="1" x14ac:dyDescent="0.2"/>
    <row r="110" spans="1:6" s="57" customFormat="1" x14ac:dyDescent="0.2"/>
    <row r="111" spans="1:6" s="57" customFormat="1" x14ac:dyDescent="0.2"/>
    <row r="112" spans="1:6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pans="1:3" s="57" customFormat="1" x14ac:dyDescent="0.2"/>
    <row r="1234" spans="1:3" s="57" customFormat="1" x14ac:dyDescent="0.2"/>
    <row r="1235" spans="1:3" s="57" customFormat="1" x14ac:dyDescent="0.2"/>
    <row r="1236" spans="1:3" s="57" customFormat="1" x14ac:dyDescent="0.2"/>
    <row r="1237" spans="1:3" s="57" customFormat="1" x14ac:dyDescent="0.2"/>
    <row r="1238" spans="1:3" s="57" customFormat="1" x14ac:dyDescent="0.2"/>
    <row r="1239" spans="1:3" s="57" customFormat="1" x14ac:dyDescent="0.2"/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40"/>
      <c r="B1277" s="40"/>
      <c r="C1277" s="40"/>
    </row>
    <row r="1278" spans="1:3" x14ac:dyDescent="0.2">
      <c r="A1278" s="40"/>
      <c r="B1278" s="40"/>
      <c r="C1278" s="40"/>
    </row>
    <row r="1279" spans="1:3" x14ac:dyDescent="0.2">
      <c r="A1279" s="40"/>
      <c r="B1279" s="40"/>
      <c r="C1279" s="40"/>
    </row>
    <row r="1280" spans="1:3" x14ac:dyDescent="0.2">
      <c r="A1280" s="40"/>
      <c r="B1280" s="40"/>
      <c r="C1280" s="40"/>
    </row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Đuriš</cp:lastModifiedBy>
  <cp:lastPrinted>2023-07-24T12:33:14Z</cp:lastPrinted>
  <dcterms:created xsi:type="dcterms:W3CDTF">2022-08-12T12:51:27Z</dcterms:created>
  <dcterms:modified xsi:type="dcterms:W3CDTF">2024-07-23T07:23:17Z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