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rashoda'!$B$1:$L$90</definedName>
    <definedName name="_xlnm.Print_Area" localSheetId="6">'Posebni dio'!$A$1:$F$114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5" l="1"/>
  <c r="D6" i="15"/>
  <c r="C6" i="15"/>
  <c r="H54" i="3"/>
  <c r="H48" i="3"/>
  <c r="H49" i="3"/>
  <c r="H14" i="1"/>
  <c r="H13" i="1"/>
  <c r="E7" i="15" l="1"/>
  <c r="J10" i="1"/>
  <c r="J24" i="1" l="1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2" i="15"/>
  <c r="E112" i="15"/>
  <c r="D112" i="15"/>
  <c r="C112" i="15"/>
  <c r="F111" i="15"/>
  <c r="E111" i="15"/>
  <c r="D111" i="15"/>
  <c r="C111" i="15"/>
  <c r="F110" i="15"/>
  <c r="E110" i="15"/>
  <c r="D110" i="15"/>
  <c r="C110" i="15"/>
  <c r="F108" i="15"/>
  <c r="E108" i="15"/>
  <c r="D108" i="15"/>
  <c r="C108" i="15"/>
  <c r="F107" i="15"/>
  <c r="E107" i="15"/>
  <c r="D107" i="15"/>
  <c r="C107" i="15"/>
  <c r="F106" i="15"/>
  <c r="E106" i="15"/>
  <c r="D106" i="15"/>
  <c r="C106" i="15"/>
  <c r="F105" i="15"/>
  <c r="E105" i="15"/>
  <c r="D105" i="15"/>
  <c r="C105" i="15"/>
  <c r="F102" i="15"/>
  <c r="E102" i="15"/>
  <c r="D102" i="15"/>
  <c r="C102" i="15"/>
  <c r="F101" i="15"/>
  <c r="E101" i="15"/>
  <c r="E100" i="15" s="1"/>
  <c r="F100" i="15" s="1"/>
  <c r="D101" i="15"/>
  <c r="C101" i="15"/>
  <c r="D100" i="15"/>
  <c r="C100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8" i="15"/>
  <c r="E88" i="15"/>
  <c r="D88" i="15"/>
  <c r="C88" i="15"/>
  <c r="C87" i="15" s="1"/>
  <c r="C86" i="15" s="1"/>
  <c r="F87" i="15"/>
  <c r="E87" i="15"/>
  <c r="D87" i="15"/>
  <c r="F86" i="15"/>
  <c r="E86" i="15"/>
  <c r="D86" i="15"/>
  <c r="F84" i="15"/>
  <c r="E84" i="15"/>
  <c r="D84" i="15"/>
  <c r="C84" i="15"/>
  <c r="F80" i="15"/>
  <c r="E80" i="15"/>
  <c r="D80" i="15"/>
  <c r="C80" i="15"/>
  <c r="C79" i="15" s="1"/>
  <c r="C78" i="15" s="1"/>
  <c r="F79" i="15"/>
  <c r="E79" i="15"/>
  <c r="D79" i="15"/>
  <c r="F78" i="15"/>
  <c r="E78" i="15"/>
  <c r="D78" i="15"/>
  <c r="F76" i="15"/>
  <c r="E76" i="15"/>
  <c r="D76" i="15"/>
  <c r="C76" i="15"/>
  <c r="F73" i="15"/>
  <c r="E73" i="15"/>
  <c r="D73" i="15"/>
  <c r="C73" i="15"/>
  <c r="F69" i="15"/>
  <c r="E69" i="15"/>
  <c r="D69" i="15"/>
  <c r="C69" i="15"/>
  <c r="C68" i="15" s="1"/>
  <c r="C67" i="15" s="1"/>
  <c r="F68" i="15"/>
  <c r="E68" i="15"/>
  <c r="D68" i="15"/>
  <c r="F67" i="15"/>
  <c r="E67" i="15"/>
  <c r="D67" i="15"/>
  <c r="F66" i="15"/>
  <c r="E66" i="15"/>
  <c r="D66" i="15"/>
  <c r="F63" i="15"/>
  <c r="E63" i="15"/>
  <c r="D63" i="15"/>
  <c r="C63" i="15"/>
  <c r="C62" i="15" s="1"/>
  <c r="C61" i="15" s="1"/>
  <c r="F62" i="15"/>
  <c r="E62" i="15"/>
  <c r="D62" i="15"/>
  <c r="F61" i="15"/>
  <c r="E61" i="15"/>
  <c r="D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F14" i="15"/>
  <c r="E14" i="15"/>
  <c r="D14" i="15"/>
  <c r="F13" i="15"/>
  <c r="E13" i="15"/>
  <c r="D13" i="15"/>
  <c r="F10" i="15"/>
  <c r="E10" i="15"/>
  <c r="D10" i="15"/>
  <c r="C10" i="15"/>
  <c r="F9" i="15"/>
  <c r="E9" i="15"/>
  <c r="D9" i="15"/>
  <c r="C9" i="15"/>
  <c r="F8" i="15"/>
  <c r="E8" i="15"/>
  <c r="D8" i="15"/>
  <c r="F7" i="15"/>
  <c r="D7" i="15"/>
  <c r="H8" i="8"/>
  <c r="G8" i="8"/>
  <c r="H7" i="8"/>
  <c r="G7" i="8"/>
  <c r="F7" i="8"/>
  <c r="E7" i="8"/>
  <c r="D7" i="8"/>
  <c r="D6" i="8" s="1"/>
  <c r="C7" i="8"/>
  <c r="H6" i="8"/>
  <c r="G6" i="8"/>
  <c r="F6" i="8"/>
  <c r="E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C15" i="5"/>
  <c r="H14" i="5"/>
  <c r="G14" i="5"/>
  <c r="F13" i="5"/>
  <c r="H13" i="5" s="1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G9" i="5" s="1"/>
  <c r="H8" i="5"/>
  <c r="G8" i="5"/>
  <c r="H7" i="5"/>
  <c r="G7" i="5"/>
  <c r="F7" i="5"/>
  <c r="E7" i="5"/>
  <c r="D7" i="5"/>
  <c r="D6" i="5" s="1"/>
  <c r="C7" i="5"/>
  <c r="E6" i="5"/>
  <c r="L87" i="3"/>
  <c r="K87" i="3"/>
  <c r="L86" i="3"/>
  <c r="K86" i="3"/>
  <c r="J86" i="3"/>
  <c r="I86" i="3"/>
  <c r="H86" i="3"/>
  <c r="G86" i="3"/>
  <c r="L85" i="3"/>
  <c r="K85" i="3"/>
  <c r="J85" i="3"/>
  <c r="I85" i="3"/>
  <c r="H85" i="3"/>
  <c r="G85" i="3"/>
  <c r="L84" i="3"/>
  <c r="K84" i="3"/>
  <c r="L83" i="3"/>
  <c r="K83" i="3"/>
  <c r="J83" i="3"/>
  <c r="I83" i="3"/>
  <c r="H83" i="3"/>
  <c r="G83" i="3"/>
  <c r="L82" i="3"/>
  <c r="K82" i="3"/>
  <c r="L81" i="3"/>
  <c r="K81" i="3"/>
  <c r="J81" i="3"/>
  <c r="I81" i="3"/>
  <c r="H81" i="3"/>
  <c r="G81" i="3"/>
  <c r="L80" i="3"/>
  <c r="K80" i="3"/>
  <c r="L79" i="3"/>
  <c r="K79" i="3"/>
  <c r="L78" i="3"/>
  <c r="K78" i="3"/>
  <c r="L77" i="3"/>
  <c r="K77" i="3"/>
  <c r="J77" i="3"/>
  <c r="I77" i="3"/>
  <c r="H77" i="3"/>
  <c r="H76" i="3" s="1"/>
  <c r="H75" i="3" s="1"/>
  <c r="G77" i="3"/>
  <c r="L76" i="3"/>
  <c r="K76" i="3"/>
  <c r="J76" i="3"/>
  <c r="I76" i="3"/>
  <c r="G76" i="3"/>
  <c r="L75" i="3"/>
  <c r="K75" i="3"/>
  <c r="J75" i="3"/>
  <c r="I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J41" i="3"/>
  <c r="I41" i="3"/>
  <c r="G41" i="3"/>
  <c r="L40" i="3"/>
  <c r="K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G33" i="3"/>
  <c r="L32" i="3"/>
  <c r="K32" i="3"/>
  <c r="J32" i="3"/>
  <c r="I32" i="3"/>
  <c r="G32" i="3"/>
  <c r="L31" i="3"/>
  <c r="K31" i="3"/>
  <c r="J31" i="3"/>
  <c r="I31" i="3"/>
  <c r="G31" i="3"/>
  <c r="L26" i="3"/>
  <c r="K26" i="3"/>
  <c r="L25" i="3"/>
  <c r="K25" i="3"/>
  <c r="L24" i="3"/>
  <c r="J24" i="3"/>
  <c r="I24" i="3"/>
  <c r="H24" i="3"/>
  <c r="G24" i="3"/>
  <c r="K24" i="3" s="1"/>
  <c r="L23" i="3"/>
  <c r="J23" i="3"/>
  <c r="I23" i="3"/>
  <c r="H23" i="3"/>
  <c r="L22" i="3"/>
  <c r="K22" i="3"/>
  <c r="L21" i="3"/>
  <c r="J21" i="3"/>
  <c r="I21" i="3"/>
  <c r="H21" i="3"/>
  <c r="H20" i="3" s="1"/>
  <c r="G21" i="3"/>
  <c r="K21" i="3" s="1"/>
  <c r="L20" i="3"/>
  <c r="J20" i="3"/>
  <c r="I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K15" i="3"/>
  <c r="J15" i="3"/>
  <c r="I15" i="3"/>
  <c r="H15" i="3"/>
  <c r="G15" i="3"/>
  <c r="L14" i="3"/>
  <c r="K14" i="3"/>
  <c r="L13" i="3"/>
  <c r="J13" i="3"/>
  <c r="K13" i="3" s="1"/>
  <c r="I13" i="3"/>
  <c r="H13" i="3"/>
  <c r="G13" i="3"/>
  <c r="J12" i="3"/>
  <c r="L12" i="3" s="1"/>
  <c r="I12" i="3"/>
  <c r="H12" i="3"/>
  <c r="G12" i="3"/>
  <c r="I11" i="3"/>
  <c r="I10" i="3"/>
  <c r="C66" i="15" l="1"/>
  <c r="C8" i="15" s="1"/>
  <c r="C23" i="15"/>
  <c r="C15" i="15"/>
  <c r="H41" i="3"/>
  <c r="H33" i="3"/>
  <c r="H11" i="3"/>
  <c r="H10" i="3" s="1"/>
  <c r="D15" i="5"/>
  <c r="C6" i="5"/>
  <c r="G23" i="3"/>
  <c r="K23" i="3" s="1"/>
  <c r="G20" i="3"/>
  <c r="K20" i="3" s="1"/>
  <c r="G11" i="3"/>
  <c r="G10" i="3" s="1"/>
  <c r="G13" i="5"/>
  <c r="F6" i="5"/>
  <c r="K12" i="3"/>
  <c r="J11" i="3"/>
  <c r="K27" i="1"/>
  <c r="C14" i="15" l="1"/>
  <c r="C13" i="15" s="1"/>
  <c r="C7" i="15" s="1"/>
  <c r="H32" i="3"/>
  <c r="H31" i="3" s="1"/>
  <c r="H6" i="5"/>
  <c r="G6" i="5"/>
  <c r="K11" i="3"/>
  <c r="L11" i="3"/>
  <c r="J10" i="3"/>
  <c r="L10" i="3" l="1"/>
  <c r="K10" i="3"/>
</calcChain>
</file>

<file path=xl/sharedStrings.xml><?xml version="1.0" encoding="utf-8"?>
<sst xmlns="http://schemas.openxmlformats.org/spreadsheetml/2006/main" count="492" uniqueCount="219">
  <si>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</si>
  <si>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</si>
  <si>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</si>
  <si>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</si>
  <si>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</si>
  <si>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</si>
  <si>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</si>
  <si>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</si>
  <si>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</si>
  <si>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</si>
  <si>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</si>
  <si>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</si>
  <si>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</si>
  <si>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</si>
  <si>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</si>
  <si>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</si>
  <si>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</si>
  <si>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</si>
  <si>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</si>
  <si>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</si>
  <si>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</si>
  <si>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</si>
  <si>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</si>
  <si>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</si>
  <si>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</si>
  <si>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</si>
  <si>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</si>
  <si>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</si>
  <si>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</si>
  <si>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</si>
  <si>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</si>
  <si>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</si>
  <si>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</si>
  <si>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</si>
  <si>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</si>
  <si>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</si>
  <si>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</si>
  <si>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</si>
  <si>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</si>
  <si>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</si>
  <si>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</si>
  <si>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</si>
  <si>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</si>
  <si>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</si>
  <si>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</si>
  <si>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</si>
  <si>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</si>
  <si>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</si>
  <si>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</si>
  <si>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</si>
  <si>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</si>
  <si>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</si>
  <si>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</si>
  <si>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</si>
  <si>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</si>
  <si>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</si>
  <si>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</si>
  <si>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</si>
  <si>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</si>
  <si>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</si>
  <si>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</si>
  <si>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</si>
  <si>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</si>
  <si>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</si>
  <si>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</si>
  <si>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</si>
  <si>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</si>
  <si>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</si>
  <si>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</si>
  <si>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</si>
  <si>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</si>
  <si>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</si>
  <si>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</si>
  <si>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</si>
  <si>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</si>
  <si>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</si>
  <si>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</si>
  <si>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</si>
  <si>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</si>
  <si>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</si>
  <si>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</si>
  <si>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</si>
  <si>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</si>
  <si>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</si>
  <si>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</si>
  <si>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</si>
  <si>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</si>
  <si>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</si>
  <si>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</si>
  <si>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</si>
  <si>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</si>
  <si>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</si>
  <si>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</si>
  <si>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</si>
  <si>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</si>
  <si>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</si>
  <si>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</si>
  <si>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</si>
  <si>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</si>
  <si>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</si>
  <si>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</si>
  <si>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</si>
  <si>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</si>
  <si>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</si>
  <si>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</si>
  <si>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</si>
  <si>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</si>
  <si>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</si>
  <si>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</si>
  <si>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</si>
  <si>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</si>
  <si>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</si>
  <si>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</si>
  <si>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</si>
  <si>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</si>
  <si>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</si>
  <si>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</si>
  <si>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</si>
  <si>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</si>
  <si>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</si>
  <si>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</si>
  <si>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</si>
  <si>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</si>
  <si>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</si>
  <si>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</si>
  <si>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</si>
  <si>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</si>
  <si>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</si>
  <si>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</si>
  <si>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</si>
  <si>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</si>
  <si>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</si>
  <si>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</si>
  <si>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</si>
  <si>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</si>
  <si>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</si>
  <si>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</si>
  <si>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</si>
  <si>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</si>
  <si>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</si>
  <si>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</si>
  <si>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</si>
  <si>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</si>
  <si>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</si>
  <si>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</si>
  <si>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</si>
  <si>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</si>
  <si>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</si>
  <si>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</si>
  <si>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</si>
  <si>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</si>
  <si>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</si>
  <si>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</si>
  <si>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</si>
  <si>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</si>
  <si>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</si>
  <si>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</si>
  <si>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</si>
  <si>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</si>
  <si>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</si>
  <si>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</si>
  <si>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</si>
  <si>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</si>
  <si>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</si>
  <si>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</si>
  <si>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</si>
  <si>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</si>
  <si>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</si>
  <si>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</si>
  <si>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</si>
  <si>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</si>
  <si>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</si>
  <si>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</si>
  <si>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</si>
  <si>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</si>
  <si>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</si>
  <si>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</si>
  <si>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</si>
  <si>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</si>
  <si>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</si>
  <si>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</si>
  <si>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</si>
  <si>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</si>
  <si>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</si>
  <si>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</si>
  <si>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</si>
  <si>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</si>
  <si>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</si>
  <si>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</si>
  <si>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</si>
  <si>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</si>
  <si>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</si>
  <si>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</si>
  <si>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</si>
  <si>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</si>
  <si>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</si>
  <si>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</si>
  <si>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</si>
  <si>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</si>
  <si>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</si>
  <si>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</si>
  <si>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</si>
  <si>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</si>
  <si>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42910 GRAĐANSKI SUD U ZAGREBU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</si>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</sst>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15698008.34</v>
      </c>
      <c r="H10" s="86">
        <v>20409159</v>
      </c>
      <c r="I10" s="86">
        <v>20260404</v>
      </c>
      <c r="J10" s="86">
        <f>20316172.73+17.4</f>
        <v>20316190.129999999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15698008.34</v>
      </c>
      <c r="H12" s="87">
        <f t="shared" ref="H12:J12" si="0">H10+H11</f>
        <v>20409159</v>
      </c>
      <c r="I12" s="87">
        <f t="shared" si="0"/>
        <v>20260404</v>
      </c>
      <c r="J12" s="87">
        <f t="shared" si="0"/>
        <v>20316190.129999999</v>
      </c>
      <c r="K12" s="88">
        <f>J12/G12*100</f>
        <v>129.41890264023138</v>
      </c>
      <c r="L12" s="88">
        <f>J12/I12*100</f>
        <v>100.27534559528033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15615898.17</v>
      </c>
      <c r="H13" s="86">
        <f>20339139+2650+10700+10000</f>
        <v>20362489</v>
      </c>
      <c r="I13" s="86">
        <v>20213734</v>
      </c>
      <c r="J13" s="86">
        <v>20220115.32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64818.22</v>
      </c>
      <c r="H14" s="86">
        <f>5520+41150</f>
        <v>46670</v>
      </c>
      <c r="I14" s="86">
        <v>46670</v>
      </c>
      <c r="J14" s="86">
        <v>27042.05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15680716.390000001</v>
      </c>
      <c r="H15" s="87">
        <f t="shared" ref="H15:J15" si="1">H13+H14</f>
        <v>20409159</v>
      </c>
      <c r="I15" s="87">
        <f t="shared" si="1"/>
        <v>20260404</v>
      </c>
      <c r="J15" s="87">
        <f t="shared" si="1"/>
        <v>20247157.370000001</v>
      </c>
      <c r="K15" s="88">
        <f>J15/G15*100</f>
        <v>129.12137983001901</v>
      </c>
      <c r="L15" s="88">
        <f>J15/I15*100</f>
        <v>99.934618134959194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17291.949999999255</v>
      </c>
      <c r="H16" s="90">
        <f t="shared" ref="H16:J16" si="2">H12-H15</f>
        <v>0</v>
      </c>
      <c r="I16" s="90">
        <f t="shared" si="2"/>
        <v>0</v>
      </c>
      <c r="J16" s="90">
        <f t="shared" si="2"/>
        <v>69032.759999997914</v>
      </c>
      <c r="K16" s="88">
        <f>J16/G16*100</f>
        <v>399.21905857928624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54348.29</v>
      </c>
      <c r="H24" s="86">
        <v>0</v>
      </c>
      <c r="I24" s="86">
        <v>0</v>
      </c>
      <c r="J24" s="86">
        <f>52519.06+19121.18</f>
        <v>71640.239999999991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-71640.240000000005</v>
      </c>
      <c r="H25" s="86">
        <v>0</v>
      </c>
      <c r="I25" s="86">
        <v>0</v>
      </c>
      <c r="J25" s="86">
        <v>-140673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-17291.950000000004</v>
      </c>
      <c r="H26" s="94">
        <f t="shared" ref="H26:J26" si="4">H24+H25</f>
        <v>0</v>
      </c>
      <c r="I26" s="94">
        <f t="shared" si="4"/>
        <v>0</v>
      </c>
      <c r="J26" s="94">
        <f t="shared" si="4"/>
        <v>-69032.760000000009</v>
      </c>
      <c r="K26" s="93">
        <f>J26/G26*100</f>
        <v>399.21905857928107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-7.4942363426089287E-10</v>
      </c>
      <c r="H27" s="94">
        <f t="shared" ref="H27:J27" si="5">H16+H26</f>
        <v>0</v>
      </c>
      <c r="I27" s="94">
        <f t="shared" si="5"/>
        <v>0</v>
      </c>
      <c r="J27" s="94">
        <f t="shared" si="5"/>
        <v>-2.0954757928848267E-9</v>
      </c>
      <c r="K27" s="93">
        <f>J27/G27*100</f>
        <v>279.61165048543688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8"/>
  <sheetViews>
    <sheetView zoomScale="90" zoomScaleNormal="90" workbookViewId="0">
      <selection activeCell="J31" sqref="J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15698008.34</v>
      </c>
      <c r="H10" s="65">
        <f>H11</f>
        <v>20409159</v>
      </c>
      <c r="I10" s="65">
        <f>I11</f>
        <v>20260404</v>
      </c>
      <c r="J10" s="65">
        <f>J11</f>
        <v>20316190.130000003</v>
      </c>
      <c r="K10" s="69">
        <f t="shared" ref="K10:K26" si="0">(J10*100)/G10</f>
        <v>129.41890264023138</v>
      </c>
      <c r="L10" s="69">
        <f t="shared" ref="L10:L26" si="1">(J10*100)/I10</f>
        <v>100.27534559528034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G12+G17+G20+G23</f>
        <v>15698008.34</v>
      </c>
      <c r="H11" s="65">
        <f>H12+H17+H20+H23</f>
        <v>20409159</v>
      </c>
      <c r="I11" s="65">
        <f>I12+I17+I20+I23</f>
        <v>20260404</v>
      </c>
      <c r="J11" s="65">
        <f>J12+J17+J20+J23</f>
        <v>20316190.130000003</v>
      </c>
      <c r="K11" s="65">
        <f t="shared" si="0"/>
        <v>129.41890264023138</v>
      </c>
      <c r="L11" s="65">
        <f t="shared" si="1"/>
        <v>100.27534559528034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53874.9</v>
      </c>
      <c r="H12" s="65">
        <f>H13+H15</f>
        <v>10700</v>
      </c>
      <c r="I12" s="65">
        <f>I13+I15</f>
        <v>10700</v>
      </c>
      <c r="J12" s="65">
        <f>J13+J15</f>
        <v>90017.4</v>
      </c>
      <c r="K12" s="65">
        <f t="shared" si="0"/>
        <v>167.08597138927402</v>
      </c>
      <c r="L12" s="65">
        <f t="shared" si="1"/>
        <v>841.28411214953269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26544.560000000001</v>
      </c>
      <c r="H13" s="65">
        <f>H14</f>
        <v>10700</v>
      </c>
      <c r="I13" s="65">
        <f>I14</f>
        <v>10700</v>
      </c>
      <c r="J13" s="65">
        <f>J14</f>
        <v>90017.4</v>
      </c>
      <c r="K13" s="65">
        <f t="shared" si="0"/>
        <v>339.11807165008571</v>
      </c>
      <c r="L13" s="65">
        <f t="shared" si="1"/>
        <v>841.28411214953269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26544.560000000001</v>
      </c>
      <c r="H14" s="66">
        <v>10700</v>
      </c>
      <c r="I14" s="66">
        <v>10700</v>
      </c>
      <c r="J14" s="66">
        <v>90017.4</v>
      </c>
      <c r="K14" s="66">
        <f t="shared" si="0"/>
        <v>339.11807165008571</v>
      </c>
      <c r="L14" s="66">
        <f t="shared" si="1"/>
        <v>841.28411214953269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</f>
        <v>27330.34</v>
      </c>
      <c r="H15" s="65">
        <f>H16</f>
        <v>0</v>
      </c>
      <c r="I15" s="65">
        <f>I16</f>
        <v>0</v>
      </c>
      <c r="J15" s="65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27330.34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5"/>
      <c r="C17" s="65" t="s">
        <v>62</v>
      </c>
      <c r="D17" s="65"/>
      <c r="E17" s="65"/>
      <c r="F17" s="65" t="s">
        <v>63</v>
      </c>
      <c r="G17" s="65">
        <f t="shared" ref="G17:J18" si="2">G18</f>
        <v>0</v>
      </c>
      <c r="H17" s="65">
        <f t="shared" si="2"/>
        <v>0</v>
      </c>
      <c r="I17" s="65">
        <f t="shared" si="2"/>
        <v>0</v>
      </c>
      <c r="J17" s="65">
        <f t="shared" si="2"/>
        <v>25281.919999999998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25281.919999999998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0</v>
      </c>
      <c r="H19" s="66">
        <v>0</v>
      </c>
      <c r="I19" s="66">
        <v>0</v>
      </c>
      <c r="J19" s="66">
        <v>25281.919999999998</v>
      </c>
      <c r="K19" s="66" t="e">
        <f t="shared" si="0"/>
        <v>#DIV/0!</v>
      </c>
      <c r="L19" s="66" t="e">
        <f t="shared" si="1"/>
        <v>#DIV/0!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65">
        <f t="shared" ref="G20:J21" si="3">G21</f>
        <v>27064.23</v>
      </c>
      <c r="H20" s="65">
        <f t="shared" si="3"/>
        <v>43800</v>
      </c>
      <c r="I20" s="65">
        <f t="shared" si="3"/>
        <v>43800</v>
      </c>
      <c r="J20" s="65">
        <f t="shared" si="3"/>
        <v>32991.040000000001</v>
      </c>
      <c r="K20" s="65">
        <f t="shared" si="0"/>
        <v>121.89905273491986</v>
      </c>
      <c r="L20" s="65">
        <f t="shared" si="1"/>
        <v>75.322009132420092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65">
        <f t="shared" si="3"/>
        <v>27064.23</v>
      </c>
      <c r="H21" s="65">
        <f t="shared" si="3"/>
        <v>43800</v>
      </c>
      <c r="I21" s="65">
        <f t="shared" si="3"/>
        <v>43800</v>
      </c>
      <c r="J21" s="65">
        <f t="shared" si="3"/>
        <v>32991.040000000001</v>
      </c>
      <c r="K21" s="65">
        <f t="shared" si="0"/>
        <v>121.89905273491986</v>
      </c>
      <c r="L21" s="65">
        <f t="shared" si="1"/>
        <v>75.322009132420092</v>
      </c>
    </row>
    <row r="22" spans="2:12" x14ac:dyDescent="0.25">
      <c r="B22" s="66"/>
      <c r="C22" s="66"/>
      <c r="D22" s="66"/>
      <c r="E22" s="66" t="s">
        <v>72</v>
      </c>
      <c r="F22" s="66" t="s">
        <v>73</v>
      </c>
      <c r="G22" s="66">
        <v>27064.23</v>
      </c>
      <c r="H22" s="66">
        <v>43800</v>
      </c>
      <c r="I22" s="66">
        <v>43800</v>
      </c>
      <c r="J22" s="66">
        <v>32991.040000000001</v>
      </c>
      <c r="K22" s="66">
        <f t="shared" si="0"/>
        <v>121.89905273491986</v>
      </c>
      <c r="L22" s="66">
        <f t="shared" si="1"/>
        <v>75.322009132420092</v>
      </c>
    </row>
    <row r="23" spans="2:12" x14ac:dyDescent="0.25">
      <c r="B23" s="65"/>
      <c r="C23" s="65" t="s">
        <v>74</v>
      </c>
      <c r="D23" s="65"/>
      <c r="E23" s="65"/>
      <c r="F23" s="65" t="s">
        <v>75</v>
      </c>
      <c r="G23" s="65">
        <f>G24</f>
        <v>15617069.209999999</v>
      </c>
      <c r="H23" s="65">
        <f>H24</f>
        <v>20354659</v>
      </c>
      <c r="I23" s="65">
        <f>I24</f>
        <v>20205904</v>
      </c>
      <c r="J23" s="65">
        <f>J24</f>
        <v>20167899.770000003</v>
      </c>
      <c r="K23" s="65">
        <f t="shared" si="0"/>
        <v>129.14010624404477</v>
      </c>
      <c r="L23" s="65">
        <f t="shared" si="1"/>
        <v>99.811915220422705</v>
      </c>
    </row>
    <row r="24" spans="2:12" x14ac:dyDescent="0.25">
      <c r="B24" s="65"/>
      <c r="C24" s="65"/>
      <c r="D24" s="65" t="s">
        <v>76</v>
      </c>
      <c r="E24" s="65"/>
      <c r="F24" s="65" t="s">
        <v>77</v>
      </c>
      <c r="G24" s="65">
        <f>G25+G26</f>
        <v>15617069.209999999</v>
      </c>
      <c r="H24" s="65">
        <f>H25+H26</f>
        <v>20354659</v>
      </c>
      <c r="I24" s="65">
        <f>I25+I26</f>
        <v>20205904</v>
      </c>
      <c r="J24" s="65">
        <f>J25+J26</f>
        <v>20167899.770000003</v>
      </c>
      <c r="K24" s="65">
        <f t="shared" si="0"/>
        <v>129.14010624404477</v>
      </c>
      <c r="L24" s="65">
        <f t="shared" si="1"/>
        <v>99.811915220422705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66">
        <v>15581144.449999999</v>
      </c>
      <c r="H25" s="66">
        <v>20349139</v>
      </c>
      <c r="I25" s="66">
        <v>20200384</v>
      </c>
      <c r="J25" s="66">
        <v>20162383.920000002</v>
      </c>
      <c r="K25" s="66">
        <f t="shared" si="0"/>
        <v>129.40245811019358</v>
      </c>
      <c r="L25" s="66">
        <f t="shared" si="1"/>
        <v>99.811884368138749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35924.76</v>
      </c>
      <c r="H26" s="66">
        <v>5520</v>
      </c>
      <c r="I26" s="66">
        <v>5520</v>
      </c>
      <c r="J26" s="66">
        <v>5515.85</v>
      </c>
      <c r="K26" s="66">
        <f t="shared" si="0"/>
        <v>15.353895196516273</v>
      </c>
      <c r="L26" s="66">
        <f t="shared" si="1"/>
        <v>99.924818840579704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17" t="s">
        <v>3</v>
      </c>
      <c r="C29" s="118"/>
      <c r="D29" s="118"/>
      <c r="E29" s="118"/>
      <c r="F29" s="119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20">
        <v>1</v>
      </c>
      <c r="C30" s="121"/>
      <c r="D30" s="121"/>
      <c r="E30" s="121"/>
      <c r="F30" s="122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5"/>
      <c r="C31" s="66"/>
      <c r="D31" s="67"/>
      <c r="E31" s="68"/>
      <c r="F31" s="8" t="s">
        <v>21</v>
      </c>
      <c r="G31" s="65">
        <f>G32+G75</f>
        <v>15680716.390000002</v>
      </c>
      <c r="H31" s="65">
        <f>H32+H75</f>
        <v>20409159</v>
      </c>
      <c r="I31" s="65">
        <f>I32+I75</f>
        <v>20260404</v>
      </c>
      <c r="J31" s="65">
        <f>J32+J75</f>
        <v>20247157.370000001</v>
      </c>
      <c r="K31" s="70">
        <f t="shared" ref="K31:K62" si="4">(J31*100)/G31</f>
        <v>129.12137983001935</v>
      </c>
      <c r="L31" s="70">
        <f t="shared" ref="L31:L62" si="5">(J31*100)/I31</f>
        <v>99.934618134959209</v>
      </c>
    </row>
    <row r="32" spans="2:12" x14ac:dyDescent="0.25">
      <c r="B32" s="65" t="s">
        <v>82</v>
      </c>
      <c r="C32" s="65"/>
      <c r="D32" s="65"/>
      <c r="E32" s="65"/>
      <c r="F32" s="65" t="s">
        <v>83</v>
      </c>
      <c r="G32" s="65">
        <f>G33+G41+G69</f>
        <v>15615898.170000002</v>
      </c>
      <c r="H32" s="65">
        <f>H33+H41+H69</f>
        <v>20362489</v>
      </c>
      <c r="I32" s="65">
        <f>I33+I41+I69</f>
        <v>20213734</v>
      </c>
      <c r="J32" s="65">
        <f>J33+J41+J69</f>
        <v>20220115.32</v>
      </c>
      <c r="K32" s="65">
        <f t="shared" si="4"/>
        <v>129.48416479075951</v>
      </c>
      <c r="L32" s="65">
        <f t="shared" si="5"/>
        <v>100.03156922911917</v>
      </c>
    </row>
    <row r="33" spans="2:12" x14ac:dyDescent="0.25">
      <c r="B33" s="65"/>
      <c r="C33" s="65" t="s">
        <v>84</v>
      </c>
      <c r="D33" s="65"/>
      <c r="E33" s="65"/>
      <c r="F33" s="65" t="s">
        <v>85</v>
      </c>
      <c r="G33" s="65">
        <f>G34+G37+G39</f>
        <v>13667662.030000001</v>
      </c>
      <c r="H33" s="65">
        <f>H34+H37+H39</f>
        <v>18079785</v>
      </c>
      <c r="I33" s="65">
        <f>I34+I37+I39</f>
        <v>18006875</v>
      </c>
      <c r="J33" s="65">
        <f>J34+J37+J39</f>
        <v>18004818.350000001</v>
      </c>
      <c r="K33" s="65">
        <f t="shared" si="4"/>
        <v>131.73297898704331</v>
      </c>
      <c r="L33" s="65">
        <f t="shared" si="5"/>
        <v>99.988578529034044</v>
      </c>
    </row>
    <row r="34" spans="2:12" x14ac:dyDescent="0.25">
      <c r="B34" s="65"/>
      <c r="C34" s="65"/>
      <c r="D34" s="65" t="s">
        <v>86</v>
      </c>
      <c r="E34" s="65"/>
      <c r="F34" s="65" t="s">
        <v>87</v>
      </c>
      <c r="G34" s="65">
        <f>G35+G36</f>
        <v>11403573.82</v>
      </c>
      <c r="H34" s="65">
        <f>H35+H36</f>
        <v>15120147</v>
      </c>
      <c r="I34" s="65">
        <f>I35+I36</f>
        <v>15042221</v>
      </c>
      <c r="J34" s="65">
        <f>J35+J36</f>
        <v>15041346.560000001</v>
      </c>
      <c r="K34" s="65">
        <f t="shared" si="4"/>
        <v>131.90028667697089</v>
      </c>
      <c r="L34" s="65">
        <f t="shared" si="5"/>
        <v>99.994186762712772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66">
        <v>11285129.57</v>
      </c>
      <c r="H35" s="66">
        <v>14940225</v>
      </c>
      <c r="I35" s="66">
        <v>14872525</v>
      </c>
      <c r="J35" s="66">
        <v>14871651.34</v>
      </c>
      <c r="K35" s="66">
        <f t="shared" si="4"/>
        <v>131.78095340202637</v>
      </c>
      <c r="L35" s="66">
        <f t="shared" si="5"/>
        <v>99.99412567805399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118444.25</v>
      </c>
      <c r="H36" s="66">
        <v>179922</v>
      </c>
      <c r="I36" s="66">
        <v>169696</v>
      </c>
      <c r="J36" s="66">
        <v>169695.22</v>
      </c>
      <c r="K36" s="66">
        <f t="shared" si="4"/>
        <v>143.27012075301249</v>
      </c>
      <c r="L36" s="66">
        <f t="shared" si="5"/>
        <v>99.999540354516313</v>
      </c>
    </row>
    <row r="37" spans="2:12" x14ac:dyDescent="0.25">
      <c r="B37" s="65"/>
      <c r="C37" s="65"/>
      <c r="D37" s="65" t="s">
        <v>92</v>
      </c>
      <c r="E37" s="65"/>
      <c r="F37" s="65" t="s">
        <v>93</v>
      </c>
      <c r="G37" s="65">
        <f>G38</f>
        <v>518147.58</v>
      </c>
      <c r="H37" s="65">
        <f>H38</f>
        <v>630461</v>
      </c>
      <c r="I37" s="65">
        <f>I38</f>
        <v>631377</v>
      </c>
      <c r="J37" s="65">
        <f>J38</f>
        <v>630222.21</v>
      </c>
      <c r="K37" s="65">
        <f t="shared" si="4"/>
        <v>121.62986653339189</v>
      </c>
      <c r="L37" s="65">
        <f t="shared" si="5"/>
        <v>99.817099767650703</v>
      </c>
    </row>
    <row r="38" spans="2:12" x14ac:dyDescent="0.25">
      <c r="B38" s="66"/>
      <c r="C38" s="66"/>
      <c r="D38" s="66"/>
      <c r="E38" s="66" t="s">
        <v>94</v>
      </c>
      <c r="F38" s="66" t="s">
        <v>93</v>
      </c>
      <c r="G38" s="66">
        <v>518147.58</v>
      </c>
      <c r="H38" s="66">
        <v>630461</v>
      </c>
      <c r="I38" s="66">
        <v>631377</v>
      </c>
      <c r="J38" s="66">
        <v>630222.21</v>
      </c>
      <c r="K38" s="66">
        <f t="shared" si="4"/>
        <v>121.62986653339189</v>
      </c>
      <c r="L38" s="66">
        <f t="shared" si="5"/>
        <v>99.817099767650703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</f>
        <v>1745940.63</v>
      </c>
      <c r="H39" s="65">
        <f>H40</f>
        <v>2329177</v>
      </c>
      <c r="I39" s="65">
        <f>I40</f>
        <v>2333277</v>
      </c>
      <c r="J39" s="65">
        <f>J40</f>
        <v>2333249.58</v>
      </c>
      <c r="K39" s="65">
        <f t="shared" si="4"/>
        <v>133.6385407331978</v>
      </c>
      <c r="L39" s="65">
        <f t="shared" si="5"/>
        <v>99.998824828770864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1745940.63</v>
      </c>
      <c r="H40" s="66">
        <v>2329177</v>
      </c>
      <c r="I40" s="66">
        <v>2333277</v>
      </c>
      <c r="J40" s="66">
        <v>2333249.58</v>
      </c>
      <c r="K40" s="66">
        <f t="shared" si="4"/>
        <v>133.6385407331978</v>
      </c>
      <c r="L40" s="66">
        <f t="shared" si="5"/>
        <v>99.998824828770864</v>
      </c>
    </row>
    <row r="41" spans="2:12" x14ac:dyDescent="0.25">
      <c r="B41" s="65"/>
      <c r="C41" s="65" t="s">
        <v>99</v>
      </c>
      <c r="D41" s="65"/>
      <c r="E41" s="65"/>
      <c r="F41" s="65" t="s">
        <v>100</v>
      </c>
      <c r="G41" s="65">
        <f>G42+G47+G53+G63</f>
        <v>1944501.49</v>
      </c>
      <c r="H41" s="65">
        <f>H42+H47+H53+H63</f>
        <v>2278159</v>
      </c>
      <c r="I41" s="65">
        <f>I42+I47+I53+I63</f>
        <v>2202314</v>
      </c>
      <c r="J41" s="65">
        <f>J42+J47+J53+J63</f>
        <v>2210969.34</v>
      </c>
      <c r="K41" s="65">
        <f t="shared" si="4"/>
        <v>113.70365882311563</v>
      </c>
      <c r="L41" s="65">
        <f t="shared" si="5"/>
        <v>100.39301116916117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</f>
        <v>421776.18000000005</v>
      </c>
      <c r="H42" s="65">
        <f>H43+H44+H45+H46</f>
        <v>459750</v>
      </c>
      <c r="I42" s="65">
        <f>I43+I44+I45+I46</f>
        <v>452750</v>
      </c>
      <c r="J42" s="65">
        <f>J43+J44+J45+J46</f>
        <v>446412.74</v>
      </c>
      <c r="K42" s="65">
        <f t="shared" si="4"/>
        <v>105.8411454150872</v>
      </c>
      <c r="L42" s="65">
        <f t="shared" si="5"/>
        <v>98.600273881833246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7105.32</v>
      </c>
      <c r="H43" s="66">
        <v>8300</v>
      </c>
      <c r="I43" s="66">
        <v>8300</v>
      </c>
      <c r="J43" s="66">
        <v>8238.89</v>
      </c>
      <c r="K43" s="66">
        <f t="shared" si="4"/>
        <v>115.95382051758401</v>
      </c>
      <c r="L43" s="66">
        <f t="shared" si="5"/>
        <v>99.263734939759033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408438.21</v>
      </c>
      <c r="H44" s="66">
        <v>440500</v>
      </c>
      <c r="I44" s="66">
        <v>433500</v>
      </c>
      <c r="J44" s="66">
        <v>433333.35</v>
      </c>
      <c r="K44" s="66">
        <f t="shared" si="4"/>
        <v>106.0952034825537</v>
      </c>
      <c r="L44" s="66">
        <f t="shared" si="5"/>
        <v>99.961557093425611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6046.78</v>
      </c>
      <c r="H45" s="66">
        <v>10000</v>
      </c>
      <c r="I45" s="66">
        <v>10000</v>
      </c>
      <c r="J45" s="66">
        <v>4706.5</v>
      </c>
      <c r="K45" s="66">
        <f t="shared" si="4"/>
        <v>77.834814562461347</v>
      </c>
      <c r="L45" s="66">
        <f t="shared" si="5"/>
        <v>47.064999999999998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185.87</v>
      </c>
      <c r="H46" s="66">
        <v>950</v>
      </c>
      <c r="I46" s="66">
        <v>950</v>
      </c>
      <c r="J46" s="66">
        <v>134</v>
      </c>
      <c r="K46" s="66">
        <f t="shared" si="4"/>
        <v>72.093398611933068</v>
      </c>
      <c r="L46" s="66">
        <f t="shared" si="5"/>
        <v>14.105263157894736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</f>
        <v>593788.68000000005</v>
      </c>
      <c r="H47" s="65">
        <f>H48+H49+H50+H51+H52</f>
        <v>598150</v>
      </c>
      <c r="I47" s="65">
        <f>I48+I49+I50+I51+I52</f>
        <v>562150</v>
      </c>
      <c r="J47" s="65">
        <f>J48+J49+J50+J51+J52</f>
        <v>550644.06999999995</v>
      </c>
      <c r="K47" s="65">
        <f t="shared" si="4"/>
        <v>92.734012713074947</v>
      </c>
      <c r="L47" s="65">
        <f t="shared" si="5"/>
        <v>97.953227786178061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291315.90000000002</v>
      </c>
      <c r="H48" s="66">
        <f>329000+100</f>
        <v>329100</v>
      </c>
      <c r="I48" s="66">
        <v>300100</v>
      </c>
      <c r="J48" s="66">
        <v>300339.25</v>
      </c>
      <c r="K48" s="66">
        <f t="shared" si="4"/>
        <v>103.09744507594675</v>
      </c>
      <c r="L48" s="66">
        <f t="shared" si="5"/>
        <v>100.07972342552482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296118.46000000002</v>
      </c>
      <c r="H49" s="66">
        <f>252500+2550</f>
        <v>255050</v>
      </c>
      <c r="I49" s="66">
        <v>248050</v>
      </c>
      <c r="J49" s="66">
        <v>246890.21</v>
      </c>
      <c r="K49" s="66">
        <f t="shared" si="4"/>
        <v>83.375487634239349</v>
      </c>
      <c r="L49" s="66">
        <f t="shared" si="5"/>
        <v>99.532437008667614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967.38</v>
      </c>
      <c r="H50" s="66">
        <v>3000</v>
      </c>
      <c r="I50" s="66">
        <v>3000</v>
      </c>
      <c r="J50" s="66">
        <v>542.34</v>
      </c>
      <c r="K50" s="66">
        <f t="shared" si="4"/>
        <v>56.062767475035663</v>
      </c>
      <c r="L50" s="66">
        <f t="shared" si="5"/>
        <v>18.077999999999999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4445.59</v>
      </c>
      <c r="H51" s="66">
        <v>8000</v>
      </c>
      <c r="I51" s="66">
        <v>8000</v>
      </c>
      <c r="J51" s="66">
        <v>1828.52</v>
      </c>
      <c r="K51" s="66">
        <f t="shared" si="4"/>
        <v>41.131098459372097</v>
      </c>
      <c r="L51" s="66">
        <f t="shared" si="5"/>
        <v>22.8565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941.35</v>
      </c>
      <c r="H52" s="66">
        <v>3000</v>
      </c>
      <c r="I52" s="66">
        <v>3000</v>
      </c>
      <c r="J52" s="66">
        <v>1043.75</v>
      </c>
      <c r="K52" s="66">
        <f t="shared" si="4"/>
        <v>110.87799436978807</v>
      </c>
      <c r="L52" s="66">
        <f t="shared" si="5"/>
        <v>34.791666666666664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G54+G55+G56+G57+G58+G59+G60+G61+G62</f>
        <v>916649.74000000011</v>
      </c>
      <c r="H53" s="65">
        <f>H54+H55+H56+H57+H58+H59+H60+H61+H62</f>
        <v>1200496</v>
      </c>
      <c r="I53" s="65">
        <f>I54+I55+I56+I57+I58+I59+I60+I61+I62</f>
        <v>1122496</v>
      </c>
      <c r="J53" s="65">
        <f>J54+J55+J56+J57+J58+J59+J60+J61+J62</f>
        <v>1108066.3899999999</v>
      </c>
      <c r="K53" s="65">
        <f t="shared" si="4"/>
        <v>120.88220196298751</v>
      </c>
      <c r="L53" s="65">
        <f t="shared" si="5"/>
        <v>98.714506777752433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652444.18000000005</v>
      </c>
      <c r="H54" s="66">
        <f>892800+10000</f>
        <v>902800</v>
      </c>
      <c r="I54" s="66">
        <v>874800</v>
      </c>
      <c r="J54" s="66">
        <v>873195.85</v>
      </c>
      <c r="K54" s="66">
        <f t="shared" si="4"/>
        <v>133.83456803921524</v>
      </c>
      <c r="L54" s="66">
        <f t="shared" si="5"/>
        <v>99.816626657521724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69668.62</v>
      </c>
      <c r="H55" s="66">
        <v>83900</v>
      </c>
      <c r="I55" s="66">
        <v>68900</v>
      </c>
      <c r="J55" s="66">
        <v>68241.710000000006</v>
      </c>
      <c r="K55" s="66">
        <f t="shared" si="4"/>
        <v>97.951861254033744</v>
      </c>
      <c r="L55" s="66">
        <f t="shared" si="5"/>
        <v>99.044571843251092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9144.9</v>
      </c>
      <c r="H56" s="66">
        <v>13000</v>
      </c>
      <c r="I56" s="66">
        <v>13000</v>
      </c>
      <c r="J56" s="66">
        <v>7819.17</v>
      </c>
      <c r="K56" s="66">
        <f t="shared" si="4"/>
        <v>85.503067283403865</v>
      </c>
      <c r="L56" s="66">
        <f t="shared" si="5"/>
        <v>60.147461538461542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72794.36</v>
      </c>
      <c r="H57" s="66">
        <v>80000</v>
      </c>
      <c r="I57" s="66">
        <v>69000</v>
      </c>
      <c r="J57" s="66">
        <v>68687.92</v>
      </c>
      <c r="K57" s="66">
        <f t="shared" si="4"/>
        <v>94.358848680035095</v>
      </c>
      <c r="L57" s="66">
        <f t="shared" si="5"/>
        <v>99.547710144927535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26168.03</v>
      </c>
      <c r="H58" s="66">
        <v>26000</v>
      </c>
      <c r="I58" s="66">
        <v>26000</v>
      </c>
      <c r="J58" s="66">
        <v>24116.27</v>
      </c>
      <c r="K58" s="66">
        <f t="shared" si="4"/>
        <v>92.15928749699539</v>
      </c>
      <c r="L58" s="66">
        <f t="shared" si="5"/>
        <v>92.754884615384611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15841</v>
      </c>
      <c r="H59" s="66">
        <v>23900</v>
      </c>
      <c r="I59" s="66">
        <v>23900</v>
      </c>
      <c r="J59" s="66">
        <v>23790</v>
      </c>
      <c r="K59" s="66">
        <f t="shared" si="4"/>
        <v>150.1799128842876</v>
      </c>
      <c r="L59" s="66">
        <f t="shared" si="5"/>
        <v>99.539748953974893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7087.57</v>
      </c>
      <c r="H60" s="66">
        <v>14000</v>
      </c>
      <c r="I60" s="66">
        <v>14000</v>
      </c>
      <c r="J60" s="66">
        <v>9936.77</v>
      </c>
      <c r="K60" s="66">
        <f t="shared" si="4"/>
        <v>140.19995569708661</v>
      </c>
      <c r="L60" s="66">
        <f t="shared" si="5"/>
        <v>70.976928571428573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19.920000000000002</v>
      </c>
      <c r="H61" s="66">
        <v>32</v>
      </c>
      <c r="I61" s="66">
        <v>32</v>
      </c>
      <c r="J61" s="66">
        <v>19.920000000000002</v>
      </c>
      <c r="K61" s="66">
        <f t="shared" si="4"/>
        <v>99.999999999999986</v>
      </c>
      <c r="L61" s="66">
        <f t="shared" si="5"/>
        <v>62.25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63481.16</v>
      </c>
      <c r="H62" s="66">
        <v>56864</v>
      </c>
      <c r="I62" s="66">
        <v>32864</v>
      </c>
      <c r="J62" s="66">
        <v>32258.78</v>
      </c>
      <c r="K62" s="66">
        <f t="shared" si="4"/>
        <v>50.816305184089259</v>
      </c>
      <c r="L62" s="66">
        <f t="shared" si="5"/>
        <v>98.158410418695226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12286.89</v>
      </c>
      <c r="H63" s="65">
        <f>H64+H65+H66+H67+H68</f>
        <v>19763</v>
      </c>
      <c r="I63" s="65">
        <f>I64+I65+I66+I67+I68</f>
        <v>64918</v>
      </c>
      <c r="J63" s="65">
        <f>J64+J65+J66+J67+J68</f>
        <v>105846.14</v>
      </c>
      <c r="K63" s="65">
        <f t="shared" ref="K63:K87" si="6">(J63*100)/G63</f>
        <v>861.45590951005511</v>
      </c>
      <c r="L63" s="65">
        <f t="shared" ref="L63:L87" si="7">(J63*100)/I63</f>
        <v>163.0459040635879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7423.38</v>
      </c>
      <c r="H64" s="66">
        <v>10700</v>
      </c>
      <c r="I64" s="66">
        <v>10700</v>
      </c>
      <c r="J64" s="66">
        <v>99766.399999999994</v>
      </c>
      <c r="K64" s="66">
        <f t="shared" si="6"/>
        <v>1343.9484439702669</v>
      </c>
      <c r="L64" s="66">
        <f t="shared" si="7"/>
        <v>932.39626168224299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1168</v>
      </c>
      <c r="H65" s="66">
        <v>1500</v>
      </c>
      <c r="I65" s="66">
        <v>1500</v>
      </c>
      <c r="J65" s="66">
        <v>1525.81</v>
      </c>
      <c r="K65" s="66">
        <f t="shared" si="6"/>
        <v>130.63441780821918</v>
      </c>
      <c r="L65" s="66">
        <f t="shared" si="7"/>
        <v>101.72066666666667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502.64</v>
      </c>
      <c r="H66" s="66">
        <v>500</v>
      </c>
      <c r="I66" s="66">
        <v>500</v>
      </c>
      <c r="J66" s="66">
        <v>493.54</v>
      </c>
      <c r="K66" s="66">
        <f t="shared" si="6"/>
        <v>98.189559127805197</v>
      </c>
      <c r="L66" s="66">
        <f t="shared" si="7"/>
        <v>98.707999999999998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382.32</v>
      </c>
      <c r="H67" s="66">
        <v>398</v>
      </c>
      <c r="I67" s="66">
        <v>398</v>
      </c>
      <c r="J67" s="66">
        <v>382.32</v>
      </c>
      <c r="K67" s="66">
        <f t="shared" si="6"/>
        <v>100</v>
      </c>
      <c r="L67" s="66">
        <f t="shared" si="7"/>
        <v>96.060301507537687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2810.55</v>
      </c>
      <c r="H68" s="66">
        <v>6665</v>
      </c>
      <c r="I68" s="66">
        <v>51820</v>
      </c>
      <c r="J68" s="66">
        <v>3678.07</v>
      </c>
      <c r="K68" s="66">
        <f t="shared" si="6"/>
        <v>130.86655636797067</v>
      </c>
      <c r="L68" s="66">
        <f t="shared" si="7"/>
        <v>7.0977807796217673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3734.65</v>
      </c>
      <c r="H69" s="65">
        <f>H70+H72</f>
        <v>4545</v>
      </c>
      <c r="I69" s="65">
        <f>I70+I72</f>
        <v>4545</v>
      </c>
      <c r="J69" s="65">
        <f>J70+J72</f>
        <v>4327.63</v>
      </c>
      <c r="K69" s="65">
        <f t="shared" si="6"/>
        <v>115.877793099755</v>
      </c>
      <c r="L69" s="65">
        <f t="shared" si="7"/>
        <v>95.217381738173813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837.56</v>
      </c>
      <c r="H70" s="65">
        <f>H71</f>
        <v>565</v>
      </c>
      <c r="I70" s="65">
        <f>I71</f>
        <v>565</v>
      </c>
      <c r="J70" s="65">
        <f>J71</f>
        <v>562.97</v>
      </c>
      <c r="K70" s="65">
        <f t="shared" si="6"/>
        <v>67.21548306986962</v>
      </c>
      <c r="L70" s="65">
        <f t="shared" si="7"/>
        <v>99.640707964601773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837.56</v>
      </c>
      <c r="H71" s="66">
        <v>565</v>
      </c>
      <c r="I71" s="66">
        <v>565</v>
      </c>
      <c r="J71" s="66">
        <v>562.97</v>
      </c>
      <c r="K71" s="66">
        <f t="shared" si="6"/>
        <v>67.21548306986962</v>
      </c>
      <c r="L71" s="66">
        <f t="shared" si="7"/>
        <v>99.640707964601773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2897.09</v>
      </c>
      <c r="H72" s="65">
        <f>H73+H74</f>
        <v>3980</v>
      </c>
      <c r="I72" s="65">
        <f>I73+I74</f>
        <v>3980</v>
      </c>
      <c r="J72" s="65">
        <f>J73+J74</f>
        <v>3764.66</v>
      </c>
      <c r="K72" s="65">
        <f t="shared" si="6"/>
        <v>129.9462564159208</v>
      </c>
      <c r="L72" s="65">
        <f t="shared" si="7"/>
        <v>94.589447236180902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2897.09</v>
      </c>
      <c r="H73" s="66">
        <v>3980</v>
      </c>
      <c r="I73" s="66">
        <v>3980</v>
      </c>
      <c r="J73" s="66">
        <v>3149.66</v>
      </c>
      <c r="K73" s="66">
        <f t="shared" si="6"/>
        <v>108.71805846556371</v>
      </c>
      <c r="L73" s="66">
        <f t="shared" si="7"/>
        <v>79.13718592964824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0</v>
      </c>
      <c r="I74" s="66">
        <v>0</v>
      </c>
      <c r="J74" s="66">
        <v>615</v>
      </c>
      <c r="K74" s="66" t="e">
        <f t="shared" si="6"/>
        <v>#DIV/0!</v>
      </c>
      <c r="L74" s="66" t="e">
        <f t="shared" si="7"/>
        <v>#DIV/0!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G76+G85</f>
        <v>64818.22</v>
      </c>
      <c r="H75" s="65">
        <f>H76+H85</f>
        <v>46670</v>
      </c>
      <c r="I75" s="65">
        <f>I76+I85</f>
        <v>46670</v>
      </c>
      <c r="J75" s="65">
        <f>J76+J85</f>
        <v>27042.050000000003</v>
      </c>
      <c r="K75" s="65">
        <f t="shared" si="6"/>
        <v>41.719828159428012</v>
      </c>
      <c r="L75" s="65">
        <f t="shared" si="7"/>
        <v>57.943111206342401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G77+G81+G83</f>
        <v>58671.630000000005</v>
      </c>
      <c r="H76" s="65">
        <f>H77+H81+H83</f>
        <v>46670</v>
      </c>
      <c r="I76" s="65">
        <f>I77+I81+I83</f>
        <v>46670</v>
      </c>
      <c r="J76" s="65">
        <f>J77+J81+J83</f>
        <v>27042.050000000003</v>
      </c>
      <c r="K76" s="65">
        <f t="shared" si="6"/>
        <v>46.090504047697323</v>
      </c>
      <c r="L76" s="65">
        <f t="shared" si="7"/>
        <v>57.943111206342401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G78+G79+G80</f>
        <v>52197.23</v>
      </c>
      <c r="H77" s="65">
        <f>H78+H79+H80</f>
        <v>38150</v>
      </c>
      <c r="I77" s="65">
        <f>I78+I79+I80</f>
        <v>38150</v>
      </c>
      <c r="J77" s="65">
        <f>J78+J79+J80</f>
        <v>21526.2</v>
      </c>
      <c r="K77" s="65">
        <f t="shared" si="6"/>
        <v>41.240119446951496</v>
      </c>
      <c r="L77" s="65">
        <f t="shared" si="7"/>
        <v>56.425163826998691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44694.83</v>
      </c>
      <c r="H78" s="66">
        <v>31200</v>
      </c>
      <c r="I78" s="66">
        <v>31200</v>
      </c>
      <c r="J78" s="66">
        <v>18277.82</v>
      </c>
      <c r="K78" s="66">
        <f t="shared" si="6"/>
        <v>40.894707508676056</v>
      </c>
      <c r="L78" s="66">
        <f t="shared" si="7"/>
        <v>58.582756410256408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7502.4</v>
      </c>
      <c r="H79" s="66">
        <v>3200</v>
      </c>
      <c r="I79" s="66">
        <v>3200</v>
      </c>
      <c r="J79" s="66">
        <v>3248.38</v>
      </c>
      <c r="K79" s="66">
        <f t="shared" si="6"/>
        <v>43.297878012369374</v>
      </c>
      <c r="L79" s="66">
        <f t="shared" si="7"/>
        <v>101.511875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0</v>
      </c>
      <c r="H80" s="66">
        <v>3750</v>
      </c>
      <c r="I80" s="66">
        <v>3750</v>
      </c>
      <c r="J80" s="66">
        <v>0</v>
      </c>
      <c r="K80" s="66" t="e">
        <f t="shared" si="6"/>
        <v>#DIV/0!</v>
      </c>
      <c r="L80" s="66">
        <f t="shared" si="7"/>
        <v>0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>G82</f>
        <v>6474.4</v>
      </c>
      <c r="H81" s="65">
        <f>H82</f>
        <v>5520</v>
      </c>
      <c r="I81" s="65">
        <f>I82</f>
        <v>5520</v>
      </c>
      <c r="J81" s="65">
        <f>J82</f>
        <v>5515.85</v>
      </c>
      <c r="K81" s="65">
        <f t="shared" si="6"/>
        <v>85.194767082664029</v>
      </c>
      <c r="L81" s="65">
        <f t="shared" si="7"/>
        <v>99.924818840579704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6474.4</v>
      </c>
      <c r="H82" s="66">
        <v>5520</v>
      </c>
      <c r="I82" s="66">
        <v>5520</v>
      </c>
      <c r="J82" s="66">
        <v>5515.85</v>
      </c>
      <c r="K82" s="66">
        <f t="shared" si="6"/>
        <v>85.194767082664029</v>
      </c>
      <c r="L82" s="66">
        <f t="shared" si="7"/>
        <v>99.924818840579704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>G84</f>
        <v>0</v>
      </c>
      <c r="H83" s="65">
        <f>H84</f>
        <v>3000</v>
      </c>
      <c r="I83" s="65">
        <f>I84</f>
        <v>3000</v>
      </c>
      <c r="J83" s="65">
        <f>J84</f>
        <v>0</v>
      </c>
      <c r="K83" s="65" t="e">
        <f t="shared" si="6"/>
        <v>#DIV/0!</v>
      </c>
      <c r="L83" s="65">
        <f t="shared" si="7"/>
        <v>0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0</v>
      </c>
      <c r="H84" s="66">
        <v>3000</v>
      </c>
      <c r="I84" s="66">
        <v>3000</v>
      </c>
      <c r="J84" s="66">
        <v>0</v>
      </c>
      <c r="K84" s="66" t="e">
        <f t="shared" si="6"/>
        <v>#DIV/0!</v>
      </c>
      <c r="L84" s="66">
        <f t="shared" si="7"/>
        <v>0</v>
      </c>
    </row>
    <row r="85" spans="2:12" x14ac:dyDescent="0.25">
      <c r="B85" s="65"/>
      <c r="C85" s="65" t="s">
        <v>186</v>
      </c>
      <c r="D85" s="65"/>
      <c r="E85" s="65"/>
      <c r="F85" s="65" t="s">
        <v>187</v>
      </c>
      <c r="G85" s="65">
        <f t="shared" ref="G85:J86" si="8">G86</f>
        <v>6146.59</v>
      </c>
      <c r="H85" s="65">
        <f t="shared" si="8"/>
        <v>0</v>
      </c>
      <c r="I85" s="65">
        <f t="shared" si="8"/>
        <v>0</v>
      </c>
      <c r="J85" s="65">
        <f t="shared" si="8"/>
        <v>0</v>
      </c>
      <c r="K85" s="65">
        <f t="shared" si="6"/>
        <v>0</v>
      </c>
      <c r="L85" s="65" t="e">
        <f t="shared" si="7"/>
        <v>#DIV/0!</v>
      </c>
    </row>
    <row r="86" spans="2:12" x14ac:dyDescent="0.25">
      <c r="B86" s="65"/>
      <c r="C86" s="65"/>
      <c r="D86" s="65" t="s">
        <v>188</v>
      </c>
      <c r="E86" s="65"/>
      <c r="F86" s="65" t="s">
        <v>189</v>
      </c>
      <c r="G86" s="65">
        <f t="shared" si="8"/>
        <v>6146.59</v>
      </c>
      <c r="H86" s="65">
        <f t="shared" si="8"/>
        <v>0</v>
      </c>
      <c r="I86" s="65">
        <f t="shared" si="8"/>
        <v>0</v>
      </c>
      <c r="J86" s="65">
        <f t="shared" si="8"/>
        <v>0</v>
      </c>
      <c r="K86" s="65">
        <f t="shared" si="6"/>
        <v>0</v>
      </c>
      <c r="L86" s="65" t="e">
        <f t="shared" si="7"/>
        <v>#DIV/0!</v>
      </c>
    </row>
    <row r="87" spans="2:12" x14ac:dyDescent="0.25">
      <c r="B87" s="66"/>
      <c r="C87" s="66"/>
      <c r="D87" s="66"/>
      <c r="E87" s="66" t="s">
        <v>190</v>
      </c>
      <c r="F87" s="66" t="s">
        <v>189</v>
      </c>
      <c r="G87" s="66">
        <v>6146.59</v>
      </c>
      <c r="H87" s="66">
        <v>0</v>
      </c>
      <c r="I87" s="66">
        <v>0</v>
      </c>
      <c r="J87" s="66">
        <v>0</v>
      </c>
      <c r="K87" s="66">
        <f t="shared" si="6"/>
        <v>0</v>
      </c>
      <c r="L87" s="66" t="e">
        <f t="shared" si="7"/>
        <v>#DIV/0!</v>
      </c>
    </row>
    <row r="88" spans="2:12" x14ac:dyDescent="0.25">
      <c r="B88" s="65"/>
      <c r="C88" s="66"/>
      <c r="D88" s="67"/>
      <c r="E88" s="68"/>
      <c r="F88" s="8"/>
      <c r="G88" s="65"/>
      <c r="H88" s="65"/>
      <c r="I88" s="65"/>
      <c r="J88" s="65"/>
      <c r="K88" s="70"/>
      <c r="L88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zoomScaleNormal="100" workbookViewId="0">
      <selection activeCell="F15" sqref="F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15698008.340000002</v>
      </c>
      <c r="D6" s="71">
        <f>D7+D9+D11+D13</f>
        <v>20409159</v>
      </c>
      <c r="E6" s="71">
        <f>E7+E9+E11+E13</f>
        <v>20260404</v>
      </c>
      <c r="F6" s="71">
        <f>F7+F9+F11+F13</f>
        <v>20316190.129999999</v>
      </c>
      <c r="G6" s="72">
        <f t="shared" ref="G6:G21" si="0">(F6*100)/C6</f>
        <v>129.41890264023135</v>
      </c>
      <c r="H6" s="72">
        <f t="shared" ref="H6:H21" si="1">(F6*100)/E6</f>
        <v>100.27534559528033</v>
      </c>
    </row>
    <row r="7" spans="1:8" x14ac:dyDescent="0.25">
      <c r="A7"/>
      <c r="B7" s="8" t="s">
        <v>191</v>
      </c>
      <c r="C7" s="71">
        <f>C8</f>
        <v>15617069.210000001</v>
      </c>
      <c r="D7" s="71">
        <f>D8</f>
        <v>20354659</v>
      </c>
      <c r="E7" s="71">
        <f>E8</f>
        <v>20205904</v>
      </c>
      <c r="F7" s="71">
        <f>F8</f>
        <v>20167899.77</v>
      </c>
      <c r="G7" s="72">
        <f t="shared" si="0"/>
        <v>129.14010624404474</v>
      </c>
      <c r="H7" s="72">
        <f t="shared" si="1"/>
        <v>99.811915220422705</v>
      </c>
    </row>
    <row r="8" spans="1:8" x14ac:dyDescent="0.25">
      <c r="A8"/>
      <c r="B8" s="16" t="s">
        <v>192</v>
      </c>
      <c r="C8" s="73">
        <v>15617069.210000001</v>
      </c>
      <c r="D8" s="73">
        <v>20354659</v>
      </c>
      <c r="E8" s="73">
        <v>20205904</v>
      </c>
      <c r="F8" s="74">
        <v>20167899.77</v>
      </c>
      <c r="G8" s="70">
        <f t="shared" si="0"/>
        <v>129.14010624404474</v>
      </c>
      <c r="H8" s="70">
        <f t="shared" si="1"/>
        <v>99.811915220422705</v>
      </c>
    </row>
    <row r="9" spans="1:8" x14ac:dyDescent="0.25">
      <c r="A9"/>
      <c r="B9" s="8" t="s">
        <v>193</v>
      </c>
      <c r="C9" s="71">
        <f>C10</f>
        <v>27064.23</v>
      </c>
      <c r="D9" s="71">
        <f>D10</f>
        <v>43800</v>
      </c>
      <c r="E9" s="71">
        <f>E10</f>
        <v>43800</v>
      </c>
      <c r="F9" s="71">
        <f>F10</f>
        <v>32991.040000000001</v>
      </c>
      <c r="G9" s="72">
        <f t="shared" si="0"/>
        <v>121.89905273491986</v>
      </c>
      <c r="H9" s="72">
        <f t="shared" si="1"/>
        <v>75.322009132420092</v>
      </c>
    </row>
    <row r="10" spans="1:8" x14ac:dyDescent="0.25">
      <c r="A10"/>
      <c r="B10" s="16" t="s">
        <v>194</v>
      </c>
      <c r="C10" s="73">
        <v>27064.23</v>
      </c>
      <c r="D10" s="73">
        <v>43800</v>
      </c>
      <c r="E10" s="73">
        <v>43800</v>
      </c>
      <c r="F10" s="74">
        <v>32991.040000000001</v>
      </c>
      <c r="G10" s="70">
        <f t="shared" si="0"/>
        <v>121.89905273491986</v>
      </c>
      <c r="H10" s="70">
        <f t="shared" si="1"/>
        <v>75.322009132420092</v>
      </c>
    </row>
    <row r="11" spans="1:8" x14ac:dyDescent="0.25">
      <c r="A11"/>
      <c r="B11" s="8" t="s">
        <v>195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25281.919999999998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196</v>
      </c>
      <c r="C12" s="73">
        <v>0</v>
      </c>
      <c r="D12" s="73">
        <v>0</v>
      </c>
      <c r="E12" s="73">
        <v>0</v>
      </c>
      <c r="F12" s="74">
        <v>25281.919999999998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197</v>
      </c>
      <c r="C13" s="71">
        <f>C14</f>
        <v>53874.9</v>
      </c>
      <c r="D13" s="71">
        <f>D14</f>
        <v>10700</v>
      </c>
      <c r="E13" s="71">
        <f>E14</f>
        <v>10700</v>
      </c>
      <c r="F13" s="71">
        <f>F14</f>
        <v>90017.4</v>
      </c>
      <c r="G13" s="72">
        <f t="shared" si="0"/>
        <v>167.08597138927402</v>
      </c>
      <c r="H13" s="72">
        <f t="shared" si="1"/>
        <v>841.28411214953269</v>
      </c>
    </row>
    <row r="14" spans="1:8" x14ac:dyDescent="0.25">
      <c r="A14"/>
      <c r="B14" s="16" t="s">
        <v>198</v>
      </c>
      <c r="C14" s="73">
        <v>53874.9</v>
      </c>
      <c r="D14" s="73">
        <v>10700</v>
      </c>
      <c r="E14" s="73">
        <v>10700</v>
      </c>
      <c r="F14" s="74">
        <v>90017.4</v>
      </c>
      <c r="G14" s="70">
        <f t="shared" si="0"/>
        <v>167.08597138927402</v>
      </c>
      <c r="H14" s="70">
        <f t="shared" si="1"/>
        <v>841.28411214953269</v>
      </c>
    </row>
    <row r="15" spans="1:8" x14ac:dyDescent="0.25">
      <c r="B15" s="8" t="s">
        <v>32</v>
      </c>
      <c r="C15" s="75">
        <f>C16+C18+C20</f>
        <v>15680716.390000002</v>
      </c>
      <c r="D15" s="75">
        <f>D16+D18+D20</f>
        <v>20409159</v>
      </c>
      <c r="E15" s="75">
        <f>E16+E18+E20</f>
        <v>20260404</v>
      </c>
      <c r="F15" s="75">
        <f>F16+F18+F20</f>
        <v>20247157.369999997</v>
      </c>
      <c r="G15" s="72">
        <f t="shared" si="0"/>
        <v>129.12137983001935</v>
      </c>
      <c r="H15" s="72">
        <f t="shared" si="1"/>
        <v>99.934618134959209</v>
      </c>
    </row>
    <row r="16" spans="1:8" x14ac:dyDescent="0.25">
      <c r="A16"/>
      <c r="B16" s="8" t="s">
        <v>191</v>
      </c>
      <c r="C16" s="75">
        <f>C17</f>
        <v>15617069.210000001</v>
      </c>
      <c r="D16" s="75">
        <f>D17</f>
        <v>20354659</v>
      </c>
      <c r="E16" s="75">
        <f>E17</f>
        <v>20205904</v>
      </c>
      <c r="F16" s="75">
        <f>F17</f>
        <v>20167899.77</v>
      </c>
      <c r="G16" s="72">
        <f t="shared" si="0"/>
        <v>129.14010624404474</v>
      </c>
      <c r="H16" s="72">
        <f t="shared" si="1"/>
        <v>99.811915220422705</v>
      </c>
    </row>
    <row r="17" spans="1:8" x14ac:dyDescent="0.25">
      <c r="A17"/>
      <c r="B17" s="16" t="s">
        <v>192</v>
      </c>
      <c r="C17" s="73">
        <v>15617069.210000001</v>
      </c>
      <c r="D17" s="73">
        <v>20354659</v>
      </c>
      <c r="E17" s="76">
        <v>20205904</v>
      </c>
      <c r="F17" s="74">
        <v>20167899.77</v>
      </c>
      <c r="G17" s="70">
        <f t="shared" si="0"/>
        <v>129.14010624404474</v>
      </c>
      <c r="H17" s="70">
        <f t="shared" si="1"/>
        <v>99.811915220422705</v>
      </c>
    </row>
    <row r="18" spans="1:8" x14ac:dyDescent="0.25">
      <c r="A18"/>
      <c r="B18" s="8" t="s">
        <v>193</v>
      </c>
      <c r="C18" s="75">
        <f>C19</f>
        <v>28893.46</v>
      </c>
      <c r="D18" s="75">
        <f>D19</f>
        <v>43800</v>
      </c>
      <c r="E18" s="75">
        <f>E19</f>
        <v>43800</v>
      </c>
      <c r="F18" s="75">
        <f>F19</f>
        <v>24646.2</v>
      </c>
      <c r="G18" s="72">
        <f t="shared" si="0"/>
        <v>85.300272103098763</v>
      </c>
      <c r="H18" s="72">
        <f t="shared" si="1"/>
        <v>56.269863013698632</v>
      </c>
    </row>
    <row r="19" spans="1:8" x14ac:dyDescent="0.25">
      <c r="A19"/>
      <c r="B19" s="16" t="s">
        <v>194</v>
      </c>
      <c r="C19" s="73">
        <v>28893.46</v>
      </c>
      <c r="D19" s="73">
        <v>43800</v>
      </c>
      <c r="E19" s="76">
        <v>43800</v>
      </c>
      <c r="F19" s="74">
        <v>24646.2</v>
      </c>
      <c r="G19" s="70">
        <f t="shared" si="0"/>
        <v>85.300272103098763</v>
      </c>
      <c r="H19" s="70">
        <f t="shared" si="1"/>
        <v>56.269863013698632</v>
      </c>
    </row>
    <row r="20" spans="1:8" x14ac:dyDescent="0.25">
      <c r="A20"/>
      <c r="B20" s="8" t="s">
        <v>197</v>
      </c>
      <c r="C20" s="75">
        <f>C21</f>
        <v>34753.72</v>
      </c>
      <c r="D20" s="75">
        <f>D21</f>
        <v>10700</v>
      </c>
      <c r="E20" s="75">
        <f>E21</f>
        <v>10700</v>
      </c>
      <c r="F20" s="75">
        <f>F21</f>
        <v>54611.4</v>
      </c>
      <c r="G20" s="72">
        <f t="shared" si="0"/>
        <v>157.13828620360641</v>
      </c>
      <c r="H20" s="72">
        <f t="shared" si="1"/>
        <v>510.38691588785048</v>
      </c>
    </row>
    <row r="21" spans="1:8" x14ac:dyDescent="0.25">
      <c r="A21"/>
      <c r="B21" s="16" t="s">
        <v>198</v>
      </c>
      <c r="C21" s="73">
        <v>34753.72</v>
      </c>
      <c r="D21" s="73">
        <v>10700</v>
      </c>
      <c r="E21" s="76">
        <v>10700</v>
      </c>
      <c r="F21" s="74">
        <v>54611.4</v>
      </c>
      <c r="G21" s="70">
        <f t="shared" si="0"/>
        <v>157.13828620360641</v>
      </c>
      <c r="H21" s="70">
        <f t="shared" si="1"/>
        <v>510.38691588785048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6" sqref="C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15680716.390000001</v>
      </c>
      <c r="D6" s="75">
        <f t="shared" si="0"/>
        <v>20409159</v>
      </c>
      <c r="E6" s="75">
        <f t="shared" si="0"/>
        <v>20260404</v>
      </c>
      <c r="F6" s="75">
        <f t="shared" si="0"/>
        <v>20247157.370000001</v>
      </c>
      <c r="G6" s="70">
        <f>(F6*100)/C6</f>
        <v>129.12137983001935</v>
      </c>
      <c r="H6" s="70">
        <f>(F6*100)/E6</f>
        <v>99.934618134959209</v>
      </c>
    </row>
    <row r="7" spans="2:8" x14ac:dyDescent="0.25">
      <c r="B7" s="8" t="s">
        <v>199</v>
      </c>
      <c r="C7" s="75">
        <f t="shared" si="0"/>
        <v>15680716.390000001</v>
      </c>
      <c r="D7" s="75">
        <f t="shared" si="0"/>
        <v>20409159</v>
      </c>
      <c r="E7" s="75">
        <f t="shared" si="0"/>
        <v>20260404</v>
      </c>
      <c r="F7" s="75">
        <f t="shared" si="0"/>
        <v>20247157.370000001</v>
      </c>
      <c r="G7" s="70">
        <f>(F7*100)/C7</f>
        <v>129.12137983001935</v>
      </c>
      <c r="H7" s="70">
        <f>(F7*100)/E7</f>
        <v>99.934618134959209</v>
      </c>
    </row>
    <row r="8" spans="2:8" x14ac:dyDescent="0.25">
      <c r="B8" s="11" t="s">
        <v>200</v>
      </c>
      <c r="C8" s="73">
        <v>15680716.390000001</v>
      </c>
      <c r="D8" s="73">
        <v>20409159</v>
      </c>
      <c r="E8" s="73">
        <v>20260404</v>
      </c>
      <c r="F8" s="74">
        <v>20247157.370000001</v>
      </c>
      <c r="G8" s="70">
        <f>(F8*100)/C8</f>
        <v>129.12137983001935</v>
      </c>
      <c r="H8" s="70">
        <f>(F8*100)/E8</f>
        <v>99.934618134959209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39" sqref="G3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9"/>
  <sheetViews>
    <sheetView zoomScaleNormal="100" workbookViewId="0">
      <selection activeCell="D3" sqref="D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7" width="9.140625" style="40"/>
    <col min="8" max="8" width="14" style="40" bestFit="1" customWidth="1"/>
    <col min="9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201</v>
      </c>
      <c r="C1" s="39"/>
    </row>
    <row r="2" spans="1:6" ht="15" customHeight="1" x14ac:dyDescent="0.2">
      <c r="A2" s="41" t="s">
        <v>34</v>
      </c>
      <c r="B2" s="42" t="s">
        <v>202</v>
      </c>
      <c r="C2" s="39"/>
    </row>
    <row r="3" spans="1:6" s="39" customFormat="1" ht="43.5" customHeight="1" x14ac:dyDescent="0.2">
      <c r="A3" s="43" t="s">
        <v>35</v>
      </c>
      <c r="B3" s="37" t="s">
        <v>203</v>
      </c>
    </row>
    <row r="4" spans="1:6" s="39" customFormat="1" x14ac:dyDescent="0.2">
      <c r="A4" s="43" t="s">
        <v>36</v>
      </c>
      <c r="B4" s="44" t="s">
        <v>204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  <c r="C6" s="39">
        <f>C64+C65+C94+C89+C103+C113</f>
        <v>20409159</v>
      </c>
      <c r="D6" s="39">
        <f>D64+D65+D94+D89+D103+D113</f>
        <v>20260404</v>
      </c>
      <c r="E6" s="39">
        <f>E64+E65+E94+E89+E103+E113</f>
        <v>20316190.130000003</v>
      </c>
    </row>
    <row r="7" spans="1:6" x14ac:dyDescent="0.2">
      <c r="A7" s="47" t="s">
        <v>205</v>
      </c>
      <c r="B7" s="46"/>
      <c r="C7" s="77">
        <f>C13+C105</f>
        <v>20354659</v>
      </c>
      <c r="D7" s="77">
        <f>D13+D105</f>
        <v>20205904</v>
      </c>
      <c r="E7" s="77">
        <f>E13+E105</f>
        <v>20167899.770000003</v>
      </c>
      <c r="F7" s="77">
        <f>(E7*100)/D7</f>
        <v>99.811915220422705</v>
      </c>
    </row>
    <row r="8" spans="1:6" x14ac:dyDescent="0.2">
      <c r="A8" s="47" t="s">
        <v>84</v>
      </c>
      <c r="B8" s="46"/>
      <c r="C8" s="77">
        <f>C66</f>
        <v>43800</v>
      </c>
      <c r="D8" s="77">
        <f>D66</f>
        <v>43800</v>
      </c>
      <c r="E8" s="77">
        <f>E66</f>
        <v>24646.2</v>
      </c>
      <c r="F8" s="77">
        <f>(E8*100)/D8</f>
        <v>56.269863013698632</v>
      </c>
    </row>
    <row r="9" spans="1:6" x14ac:dyDescent="0.2">
      <c r="A9" s="47" t="s">
        <v>206</v>
      </c>
      <c r="B9" s="46"/>
      <c r="C9" s="77">
        <f>C90</f>
        <v>0</v>
      </c>
      <c r="D9" s="77">
        <f>D90</f>
        <v>0</v>
      </c>
      <c r="E9" s="77">
        <f>E90</f>
        <v>0</v>
      </c>
      <c r="F9" s="77" t="e">
        <f>(E9*100)/D9</f>
        <v>#DIV/0!</v>
      </c>
    </row>
    <row r="10" spans="1:6" x14ac:dyDescent="0.2">
      <c r="A10" s="47" t="s">
        <v>207</v>
      </c>
      <c r="B10" s="46"/>
      <c r="C10" s="77">
        <f>C95</f>
        <v>10700</v>
      </c>
      <c r="D10" s="77">
        <f>D95</f>
        <v>10700</v>
      </c>
      <c r="E10" s="77">
        <f>E95</f>
        <v>54611.4</v>
      </c>
      <c r="F10" s="77">
        <f>(E10*100)/D10</f>
        <v>510.38691588785048</v>
      </c>
    </row>
    <row r="11" spans="1:6" s="57" customFormat="1" x14ac:dyDescent="0.2"/>
    <row r="12" spans="1:6" ht="38.25" x14ac:dyDescent="0.2">
      <c r="A12" s="47" t="s">
        <v>208</v>
      </c>
      <c r="B12" s="47" t="s">
        <v>209</v>
      </c>
      <c r="C12" s="47" t="s">
        <v>43</v>
      </c>
      <c r="D12" s="47" t="s">
        <v>210</v>
      </c>
      <c r="E12" s="47" t="s">
        <v>211</v>
      </c>
      <c r="F12" s="47" t="s">
        <v>212</v>
      </c>
    </row>
    <row r="13" spans="1:6" x14ac:dyDescent="0.2">
      <c r="A13" s="48" t="s">
        <v>205</v>
      </c>
      <c r="B13" s="48" t="s">
        <v>213</v>
      </c>
      <c r="C13" s="78">
        <f>C14+C57</f>
        <v>20344659</v>
      </c>
      <c r="D13" s="78">
        <f>D14+D57</f>
        <v>20195904</v>
      </c>
      <c r="E13" s="78">
        <f>E14+E57</f>
        <v>20159280.400000002</v>
      </c>
      <c r="F13" s="79">
        <f>(E13*100)/D13</f>
        <v>99.818658278431116</v>
      </c>
    </row>
    <row r="14" spans="1:6" x14ac:dyDescent="0.2">
      <c r="A14" s="49" t="s">
        <v>82</v>
      </c>
      <c r="B14" s="50" t="s">
        <v>83</v>
      </c>
      <c r="C14" s="80">
        <f>C15+C23+C51</f>
        <v>20339139</v>
      </c>
      <c r="D14" s="80">
        <f>D15+D23+D51</f>
        <v>20190384</v>
      </c>
      <c r="E14" s="80">
        <f>E15+E23+E51</f>
        <v>20153764.550000001</v>
      </c>
      <c r="F14" s="81">
        <f>(E14*100)/D14</f>
        <v>99.8186292544015</v>
      </c>
    </row>
    <row r="15" spans="1:6" x14ac:dyDescent="0.2">
      <c r="A15" s="51" t="s">
        <v>84</v>
      </c>
      <c r="B15" s="52" t="s">
        <v>85</v>
      </c>
      <c r="C15" s="82">
        <f>C16+C19+C21</f>
        <v>18079785</v>
      </c>
      <c r="D15" s="82">
        <f>D16+D19+D21</f>
        <v>18006875</v>
      </c>
      <c r="E15" s="82">
        <f>E16+E19+E21</f>
        <v>18004818.350000001</v>
      </c>
      <c r="F15" s="81">
        <f>(E15*100)/D15</f>
        <v>99.988578529034044</v>
      </c>
    </row>
    <row r="16" spans="1:6" x14ac:dyDescent="0.2">
      <c r="A16" s="53" t="s">
        <v>86</v>
      </c>
      <c r="B16" s="54" t="s">
        <v>87</v>
      </c>
      <c r="C16" s="83">
        <f>C17+C18</f>
        <v>15120147</v>
      </c>
      <c r="D16" s="83">
        <f>D17+D18</f>
        <v>15042221</v>
      </c>
      <c r="E16" s="83">
        <f>E17+E18</f>
        <v>15041346.560000001</v>
      </c>
      <c r="F16" s="83">
        <f>(E16*100)/D16</f>
        <v>99.994186762712772</v>
      </c>
    </row>
    <row r="17" spans="1:6" x14ac:dyDescent="0.2">
      <c r="A17" s="55" t="s">
        <v>88</v>
      </c>
      <c r="B17" s="56" t="s">
        <v>89</v>
      </c>
      <c r="C17" s="84">
        <v>14940225</v>
      </c>
      <c r="D17" s="84">
        <v>14872525</v>
      </c>
      <c r="E17" s="84">
        <v>14871651.34</v>
      </c>
      <c r="F17" s="84"/>
    </row>
    <row r="18" spans="1:6" x14ac:dyDescent="0.2">
      <c r="A18" s="55" t="s">
        <v>90</v>
      </c>
      <c r="B18" s="56" t="s">
        <v>91</v>
      </c>
      <c r="C18" s="84">
        <v>179922</v>
      </c>
      <c r="D18" s="84">
        <v>169696</v>
      </c>
      <c r="E18" s="84">
        <v>169695.22</v>
      </c>
      <c r="F18" s="84"/>
    </row>
    <row r="19" spans="1:6" x14ac:dyDescent="0.2">
      <c r="A19" s="53" t="s">
        <v>92</v>
      </c>
      <c r="B19" s="54" t="s">
        <v>93</v>
      </c>
      <c r="C19" s="83">
        <f>C20</f>
        <v>630461</v>
      </c>
      <c r="D19" s="83">
        <f>D20</f>
        <v>631377</v>
      </c>
      <c r="E19" s="83">
        <f>E20</f>
        <v>630222.21</v>
      </c>
      <c r="F19" s="83">
        <f>(E19*100)/D19</f>
        <v>99.817099767650703</v>
      </c>
    </row>
    <row r="20" spans="1:6" x14ac:dyDescent="0.2">
      <c r="A20" s="55" t="s">
        <v>94</v>
      </c>
      <c r="B20" s="56" t="s">
        <v>93</v>
      </c>
      <c r="C20" s="84">
        <v>630461</v>
      </c>
      <c r="D20" s="84">
        <v>631377</v>
      </c>
      <c r="E20" s="84">
        <v>630222.21</v>
      </c>
      <c r="F20" s="84"/>
    </row>
    <row r="21" spans="1:6" x14ac:dyDescent="0.2">
      <c r="A21" s="53" t="s">
        <v>95</v>
      </c>
      <c r="B21" s="54" t="s">
        <v>96</v>
      </c>
      <c r="C21" s="83">
        <f>C22</f>
        <v>2329177</v>
      </c>
      <c r="D21" s="83">
        <f>D22</f>
        <v>2333277</v>
      </c>
      <c r="E21" s="83">
        <f>E22</f>
        <v>2333249.58</v>
      </c>
      <c r="F21" s="83">
        <f>(E21*100)/D21</f>
        <v>99.998824828770864</v>
      </c>
    </row>
    <row r="22" spans="1:6" x14ac:dyDescent="0.2">
      <c r="A22" s="55" t="s">
        <v>97</v>
      </c>
      <c r="B22" s="56" t="s">
        <v>98</v>
      </c>
      <c r="C22" s="84">
        <v>2329177</v>
      </c>
      <c r="D22" s="84">
        <v>2333277</v>
      </c>
      <c r="E22" s="84">
        <v>2333249.58</v>
      </c>
      <c r="F22" s="84"/>
    </row>
    <row r="23" spans="1:6" x14ac:dyDescent="0.2">
      <c r="A23" s="51" t="s">
        <v>99</v>
      </c>
      <c r="B23" s="52" t="s">
        <v>100</v>
      </c>
      <c r="C23" s="82">
        <f>C24+C29+C35+C45</f>
        <v>2254809</v>
      </c>
      <c r="D23" s="82">
        <f>D24+D29+D35+D45</f>
        <v>2178964</v>
      </c>
      <c r="E23" s="82">
        <f>E24+E29+E35+E45</f>
        <v>2144618.5700000003</v>
      </c>
      <c r="F23" s="81">
        <f>(E23*100)/D23</f>
        <v>98.423772490045735</v>
      </c>
    </row>
    <row r="24" spans="1:6" x14ac:dyDescent="0.2">
      <c r="A24" s="53" t="s">
        <v>101</v>
      </c>
      <c r="B24" s="54" t="s">
        <v>102</v>
      </c>
      <c r="C24" s="83">
        <f>C25+C26+C27+C28</f>
        <v>459750</v>
      </c>
      <c r="D24" s="83">
        <f>D25+D26+D27+D28</f>
        <v>452750</v>
      </c>
      <c r="E24" s="83">
        <f>E25+E26+E27+E28</f>
        <v>446412.74</v>
      </c>
      <c r="F24" s="83">
        <f>(E24*100)/D24</f>
        <v>98.600273881833246</v>
      </c>
    </row>
    <row r="25" spans="1:6" x14ac:dyDescent="0.2">
      <c r="A25" s="55" t="s">
        <v>103</v>
      </c>
      <c r="B25" s="56" t="s">
        <v>104</v>
      </c>
      <c r="C25" s="84">
        <v>8300</v>
      </c>
      <c r="D25" s="84">
        <v>8300</v>
      </c>
      <c r="E25" s="84">
        <v>8238.89</v>
      </c>
      <c r="F25" s="84"/>
    </row>
    <row r="26" spans="1:6" ht="25.5" x14ac:dyDescent="0.2">
      <c r="A26" s="55" t="s">
        <v>105</v>
      </c>
      <c r="B26" s="56" t="s">
        <v>106</v>
      </c>
      <c r="C26" s="84">
        <v>440500</v>
      </c>
      <c r="D26" s="84">
        <v>433500</v>
      </c>
      <c r="E26" s="84">
        <v>433333.35</v>
      </c>
      <c r="F26" s="84"/>
    </row>
    <row r="27" spans="1:6" x14ac:dyDescent="0.2">
      <c r="A27" s="55" t="s">
        <v>107</v>
      </c>
      <c r="B27" s="56" t="s">
        <v>108</v>
      </c>
      <c r="C27" s="84">
        <v>10000</v>
      </c>
      <c r="D27" s="84">
        <v>10000</v>
      </c>
      <c r="E27" s="84">
        <v>4706.5</v>
      </c>
      <c r="F27" s="84"/>
    </row>
    <row r="28" spans="1:6" x14ac:dyDescent="0.2">
      <c r="A28" s="55" t="s">
        <v>109</v>
      </c>
      <c r="B28" s="56" t="s">
        <v>110</v>
      </c>
      <c r="C28" s="84">
        <v>950</v>
      </c>
      <c r="D28" s="84">
        <v>950</v>
      </c>
      <c r="E28" s="84">
        <v>134</v>
      </c>
      <c r="F28" s="84"/>
    </row>
    <row r="29" spans="1:6" x14ac:dyDescent="0.2">
      <c r="A29" s="53" t="s">
        <v>111</v>
      </c>
      <c r="B29" s="54" t="s">
        <v>112</v>
      </c>
      <c r="C29" s="83">
        <f>C30+C31+C32+C33+C34</f>
        <v>595500</v>
      </c>
      <c r="D29" s="83">
        <f>D30+D31+D32+D33+D34</f>
        <v>559500</v>
      </c>
      <c r="E29" s="83">
        <f>E30+E31+E32+E33+E34</f>
        <v>547974.06999999995</v>
      </c>
      <c r="F29" s="83">
        <f>(E29*100)/D29</f>
        <v>97.939958891867732</v>
      </c>
    </row>
    <row r="30" spans="1:6" x14ac:dyDescent="0.2">
      <c r="A30" s="55" t="s">
        <v>113</v>
      </c>
      <c r="B30" s="56" t="s">
        <v>114</v>
      </c>
      <c r="C30" s="84">
        <v>329000</v>
      </c>
      <c r="D30" s="84">
        <v>300000</v>
      </c>
      <c r="E30" s="84">
        <v>299839.25</v>
      </c>
      <c r="F30" s="84"/>
    </row>
    <row r="31" spans="1:6" x14ac:dyDescent="0.2">
      <c r="A31" s="55" t="s">
        <v>115</v>
      </c>
      <c r="B31" s="56" t="s">
        <v>116</v>
      </c>
      <c r="C31" s="84">
        <v>252500</v>
      </c>
      <c r="D31" s="84">
        <v>245500</v>
      </c>
      <c r="E31" s="84">
        <v>244720.21</v>
      </c>
      <c r="F31" s="84"/>
    </row>
    <row r="32" spans="1:6" x14ac:dyDescent="0.2">
      <c r="A32" s="55" t="s">
        <v>117</v>
      </c>
      <c r="B32" s="56" t="s">
        <v>118</v>
      </c>
      <c r="C32" s="84">
        <v>3000</v>
      </c>
      <c r="D32" s="84">
        <v>3000</v>
      </c>
      <c r="E32" s="84">
        <v>542.34</v>
      </c>
      <c r="F32" s="84"/>
    </row>
    <row r="33" spans="1:6" x14ac:dyDescent="0.2">
      <c r="A33" s="55" t="s">
        <v>119</v>
      </c>
      <c r="B33" s="56" t="s">
        <v>120</v>
      </c>
      <c r="C33" s="84">
        <v>8000</v>
      </c>
      <c r="D33" s="84">
        <v>8000</v>
      </c>
      <c r="E33" s="84">
        <v>1828.52</v>
      </c>
      <c r="F33" s="84"/>
    </row>
    <row r="34" spans="1:6" x14ac:dyDescent="0.2">
      <c r="A34" s="55" t="s">
        <v>121</v>
      </c>
      <c r="B34" s="56" t="s">
        <v>122</v>
      </c>
      <c r="C34" s="84">
        <v>3000</v>
      </c>
      <c r="D34" s="84">
        <v>3000</v>
      </c>
      <c r="E34" s="84">
        <v>1043.75</v>
      </c>
      <c r="F34" s="84"/>
    </row>
    <row r="35" spans="1:6" x14ac:dyDescent="0.2">
      <c r="A35" s="53" t="s">
        <v>123</v>
      </c>
      <c r="B35" s="54" t="s">
        <v>124</v>
      </c>
      <c r="C35" s="83">
        <f>C36+C37+C38+C39+C40+C41+C42+C43+C44</f>
        <v>1190496</v>
      </c>
      <c r="D35" s="83">
        <f>D36+D37+D38+D39+D40+D41+D42+D43+D44</f>
        <v>1112496</v>
      </c>
      <c r="E35" s="83">
        <f>E36+E37+E38+E39+E40+E41+E42+E43+E44</f>
        <v>1098997.02</v>
      </c>
      <c r="F35" s="83">
        <f>(E35*100)/D35</f>
        <v>98.786604176554349</v>
      </c>
    </row>
    <row r="36" spans="1:6" x14ac:dyDescent="0.2">
      <c r="A36" s="55" t="s">
        <v>125</v>
      </c>
      <c r="B36" s="56" t="s">
        <v>126</v>
      </c>
      <c r="C36" s="84">
        <v>892800</v>
      </c>
      <c r="D36" s="84">
        <v>864800</v>
      </c>
      <c r="E36" s="84">
        <v>864576.48</v>
      </c>
      <c r="F36" s="84"/>
    </row>
    <row r="37" spans="1:6" x14ac:dyDescent="0.2">
      <c r="A37" s="55" t="s">
        <v>127</v>
      </c>
      <c r="B37" s="56" t="s">
        <v>128</v>
      </c>
      <c r="C37" s="84">
        <v>83900</v>
      </c>
      <c r="D37" s="84">
        <v>68900</v>
      </c>
      <c r="E37" s="84">
        <v>68241.710000000006</v>
      </c>
      <c r="F37" s="84"/>
    </row>
    <row r="38" spans="1:6" x14ac:dyDescent="0.2">
      <c r="A38" s="55" t="s">
        <v>129</v>
      </c>
      <c r="B38" s="56" t="s">
        <v>130</v>
      </c>
      <c r="C38" s="84">
        <v>13000</v>
      </c>
      <c r="D38" s="84">
        <v>13000</v>
      </c>
      <c r="E38" s="84">
        <v>7819.17</v>
      </c>
      <c r="F38" s="84"/>
    </row>
    <row r="39" spans="1:6" x14ac:dyDescent="0.2">
      <c r="A39" s="55" t="s">
        <v>131</v>
      </c>
      <c r="B39" s="56" t="s">
        <v>132</v>
      </c>
      <c r="C39" s="84">
        <v>80000</v>
      </c>
      <c r="D39" s="84">
        <v>69000</v>
      </c>
      <c r="E39" s="84">
        <v>68687.92</v>
      </c>
      <c r="F39" s="84"/>
    </row>
    <row r="40" spans="1:6" x14ac:dyDescent="0.2">
      <c r="A40" s="55" t="s">
        <v>133</v>
      </c>
      <c r="B40" s="56" t="s">
        <v>134</v>
      </c>
      <c r="C40" s="84">
        <v>26000</v>
      </c>
      <c r="D40" s="84">
        <v>26000</v>
      </c>
      <c r="E40" s="84">
        <v>23666.27</v>
      </c>
      <c r="F40" s="84"/>
    </row>
    <row r="41" spans="1:6" x14ac:dyDescent="0.2">
      <c r="A41" s="55" t="s">
        <v>135</v>
      </c>
      <c r="B41" s="56" t="s">
        <v>136</v>
      </c>
      <c r="C41" s="84">
        <v>23900</v>
      </c>
      <c r="D41" s="84">
        <v>23900</v>
      </c>
      <c r="E41" s="84">
        <v>23790</v>
      </c>
      <c r="F41" s="84"/>
    </row>
    <row r="42" spans="1:6" x14ac:dyDescent="0.2">
      <c r="A42" s="55" t="s">
        <v>137</v>
      </c>
      <c r="B42" s="56" t="s">
        <v>138</v>
      </c>
      <c r="C42" s="84">
        <v>14000</v>
      </c>
      <c r="D42" s="84">
        <v>14000</v>
      </c>
      <c r="E42" s="84">
        <v>9936.77</v>
      </c>
      <c r="F42" s="84"/>
    </row>
    <row r="43" spans="1:6" x14ac:dyDescent="0.2">
      <c r="A43" s="55" t="s">
        <v>139</v>
      </c>
      <c r="B43" s="56" t="s">
        <v>140</v>
      </c>
      <c r="C43" s="84">
        <v>32</v>
      </c>
      <c r="D43" s="84">
        <v>32</v>
      </c>
      <c r="E43" s="84">
        <v>19.920000000000002</v>
      </c>
      <c r="F43" s="84"/>
    </row>
    <row r="44" spans="1:6" x14ac:dyDescent="0.2">
      <c r="A44" s="55" t="s">
        <v>141</v>
      </c>
      <c r="B44" s="56" t="s">
        <v>142</v>
      </c>
      <c r="C44" s="84">
        <v>56864</v>
      </c>
      <c r="D44" s="84">
        <v>32864</v>
      </c>
      <c r="E44" s="84">
        <v>32258.78</v>
      </c>
      <c r="F44" s="84"/>
    </row>
    <row r="45" spans="1:6" x14ac:dyDescent="0.2">
      <c r="A45" s="53" t="s">
        <v>143</v>
      </c>
      <c r="B45" s="54" t="s">
        <v>144</v>
      </c>
      <c r="C45" s="83">
        <f>C46+C47+C48+C49+C50</f>
        <v>9063</v>
      </c>
      <c r="D45" s="83">
        <f>D46+D47+D48+D49+D50</f>
        <v>54218</v>
      </c>
      <c r="E45" s="83">
        <f>E46+E47+E48+E49+E50</f>
        <v>51234.74</v>
      </c>
      <c r="F45" s="83">
        <f>(E45*100)/D45</f>
        <v>94.497657604485596</v>
      </c>
    </row>
    <row r="46" spans="1:6" x14ac:dyDescent="0.2">
      <c r="A46" s="55" t="s">
        <v>145</v>
      </c>
      <c r="B46" s="56" t="s">
        <v>146</v>
      </c>
      <c r="C46" s="84">
        <v>0</v>
      </c>
      <c r="D46" s="84">
        <v>0</v>
      </c>
      <c r="E46" s="84">
        <v>45155</v>
      </c>
      <c r="F46" s="84"/>
    </row>
    <row r="47" spans="1:6" x14ac:dyDescent="0.2">
      <c r="A47" s="55" t="s">
        <v>147</v>
      </c>
      <c r="B47" s="56" t="s">
        <v>148</v>
      </c>
      <c r="C47" s="84">
        <v>1500</v>
      </c>
      <c r="D47" s="84">
        <v>1500</v>
      </c>
      <c r="E47" s="84">
        <v>1525.81</v>
      </c>
      <c r="F47" s="84"/>
    </row>
    <row r="48" spans="1:6" x14ac:dyDescent="0.2">
      <c r="A48" s="55" t="s">
        <v>149</v>
      </c>
      <c r="B48" s="56" t="s">
        <v>150</v>
      </c>
      <c r="C48" s="84">
        <v>500</v>
      </c>
      <c r="D48" s="84">
        <v>500</v>
      </c>
      <c r="E48" s="84">
        <v>493.54</v>
      </c>
      <c r="F48" s="84"/>
    </row>
    <row r="49" spans="1:6" x14ac:dyDescent="0.2">
      <c r="A49" s="55" t="s">
        <v>151</v>
      </c>
      <c r="B49" s="56" t="s">
        <v>152</v>
      </c>
      <c r="C49" s="84">
        <v>398</v>
      </c>
      <c r="D49" s="84">
        <v>398</v>
      </c>
      <c r="E49" s="84">
        <v>382.32</v>
      </c>
      <c r="F49" s="84"/>
    </row>
    <row r="50" spans="1:6" x14ac:dyDescent="0.2">
      <c r="A50" s="55" t="s">
        <v>153</v>
      </c>
      <c r="B50" s="56" t="s">
        <v>144</v>
      </c>
      <c r="C50" s="84">
        <v>6665</v>
      </c>
      <c r="D50" s="84">
        <v>51820</v>
      </c>
      <c r="E50" s="84">
        <v>3678.07</v>
      </c>
      <c r="F50" s="84"/>
    </row>
    <row r="51" spans="1:6" x14ac:dyDescent="0.2">
      <c r="A51" s="51" t="s">
        <v>154</v>
      </c>
      <c r="B51" s="52" t="s">
        <v>155</v>
      </c>
      <c r="C51" s="82">
        <f>C52+C54</f>
        <v>4545</v>
      </c>
      <c r="D51" s="82">
        <f>D52+D54</f>
        <v>4545</v>
      </c>
      <c r="E51" s="82">
        <f>E52+E54</f>
        <v>4327.63</v>
      </c>
      <c r="F51" s="81">
        <f>(E51*100)/D51</f>
        <v>95.217381738173813</v>
      </c>
    </row>
    <row r="52" spans="1:6" x14ac:dyDescent="0.2">
      <c r="A52" s="53" t="s">
        <v>156</v>
      </c>
      <c r="B52" s="54" t="s">
        <v>157</v>
      </c>
      <c r="C52" s="83">
        <f>C53</f>
        <v>565</v>
      </c>
      <c r="D52" s="83">
        <f>D53</f>
        <v>565</v>
      </c>
      <c r="E52" s="83">
        <f>E53</f>
        <v>562.97</v>
      </c>
      <c r="F52" s="83">
        <f>(E52*100)/D52</f>
        <v>99.640707964601773</v>
      </c>
    </row>
    <row r="53" spans="1:6" ht="25.5" x14ac:dyDescent="0.2">
      <c r="A53" s="55" t="s">
        <v>158</v>
      </c>
      <c r="B53" s="56" t="s">
        <v>159</v>
      </c>
      <c r="C53" s="84">
        <v>565</v>
      </c>
      <c r="D53" s="84">
        <v>565</v>
      </c>
      <c r="E53" s="84">
        <v>562.97</v>
      </c>
      <c r="F53" s="84"/>
    </row>
    <row r="54" spans="1:6" x14ac:dyDescent="0.2">
      <c r="A54" s="53" t="s">
        <v>160</v>
      </c>
      <c r="B54" s="54" t="s">
        <v>161</v>
      </c>
      <c r="C54" s="83">
        <f>C55+C56</f>
        <v>3980</v>
      </c>
      <c r="D54" s="83">
        <f>D55+D56</f>
        <v>3980</v>
      </c>
      <c r="E54" s="83">
        <f>E55+E56</f>
        <v>3764.66</v>
      </c>
      <c r="F54" s="83">
        <f>(E54*100)/D54</f>
        <v>94.589447236180902</v>
      </c>
    </row>
    <row r="55" spans="1:6" x14ac:dyDescent="0.2">
      <c r="A55" s="55" t="s">
        <v>162</v>
      </c>
      <c r="B55" s="56" t="s">
        <v>163</v>
      </c>
      <c r="C55" s="84">
        <v>3980</v>
      </c>
      <c r="D55" s="84">
        <v>3980</v>
      </c>
      <c r="E55" s="84">
        <v>3149.66</v>
      </c>
      <c r="F55" s="84"/>
    </row>
    <row r="56" spans="1:6" x14ac:dyDescent="0.2">
      <c r="A56" s="55" t="s">
        <v>164</v>
      </c>
      <c r="B56" s="56" t="s">
        <v>165</v>
      </c>
      <c r="C56" s="84">
        <v>0</v>
      </c>
      <c r="D56" s="84">
        <v>0</v>
      </c>
      <c r="E56" s="84">
        <v>615</v>
      </c>
      <c r="F56" s="84"/>
    </row>
    <row r="57" spans="1:6" x14ac:dyDescent="0.2">
      <c r="A57" s="49" t="s">
        <v>166</v>
      </c>
      <c r="B57" s="50" t="s">
        <v>167</v>
      </c>
      <c r="C57" s="80">
        <f t="shared" ref="C57:E59" si="0">C58</f>
        <v>5520</v>
      </c>
      <c r="D57" s="80">
        <f t="shared" si="0"/>
        <v>5520</v>
      </c>
      <c r="E57" s="80">
        <f t="shared" si="0"/>
        <v>5515.85</v>
      </c>
      <c r="F57" s="81">
        <f>(E57*100)/D57</f>
        <v>99.924818840579704</v>
      </c>
    </row>
    <row r="58" spans="1:6" x14ac:dyDescent="0.2">
      <c r="A58" s="51" t="s">
        <v>168</v>
      </c>
      <c r="B58" s="52" t="s">
        <v>169</v>
      </c>
      <c r="C58" s="82">
        <f t="shared" si="0"/>
        <v>5520</v>
      </c>
      <c r="D58" s="82">
        <f t="shared" si="0"/>
        <v>5520</v>
      </c>
      <c r="E58" s="82">
        <f t="shared" si="0"/>
        <v>5515.85</v>
      </c>
      <c r="F58" s="81">
        <f>(E58*100)/D58</f>
        <v>99.924818840579704</v>
      </c>
    </row>
    <row r="59" spans="1:6" x14ac:dyDescent="0.2">
      <c r="A59" s="53" t="s">
        <v>178</v>
      </c>
      <c r="B59" s="54" t="s">
        <v>179</v>
      </c>
      <c r="C59" s="83">
        <f t="shared" si="0"/>
        <v>5520</v>
      </c>
      <c r="D59" s="83">
        <f t="shared" si="0"/>
        <v>5520</v>
      </c>
      <c r="E59" s="83">
        <f t="shared" si="0"/>
        <v>5515.85</v>
      </c>
      <c r="F59" s="83">
        <f>(E59*100)/D59</f>
        <v>99.924818840579704</v>
      </c>
    </row>
    <row r="60" spans="1:6" x14ac:dyDescent="0.2">
      <c r="A60" s="55" t="s">
        <v>180</v>
      </c>
      <c r="B60" s="56" t="s">
        <v>181</v>
      </c>
      <c r="C60" s="84">
        <v>5520</v>
      </c>
      <c r="D60" s="84">
        <v>5520</v>
      </c>
      <c r="E60" s="84">
        <v>5515.85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1">C62</f>
        <v>20344659</v>
      </c>
      <c r="D61" s="80">
        <f t="shared" si="1"/>
        <v>20195904</v>
      </c>
      <c r="E61" s="80">
        <f t="shared" si="1"/>
        <v>20159280.400000002</v>
      </c>
      <c r="F61" s="81">
        <f>(E61*100)/D61</f>
        <v>99.818658278431116</v>
      </c>
    </row>
    <row r="62" spans="1:6" x14ac:dyDescent="0.2">
      <c r="A62" s="51" t="s">
        <v>74</v>
      </c>
      <c r="B62" s="52" t="s">
        <v>75</v>
      </c>
      <c r="C62" s="82">
        <f t="shared" si="1"/>
        <v>20344659</v>
      </c>
      <c r="D62" s="82">
        <f t="shared" si="1"/>
        <v>20195904</v>
      </c>
      <c r="E62" s="82">
        <f t="shared" si="1"/>
        <v>20159280.400000002</v>
      </c>
      <c r="F62" s="81">
        <f>(E62*100)/D62</f>
        <v>99.818658278431116</v>
      </c>
    </row>
    <row r="63" spans="1:6" ht="25.5" x14ac:dyDescent="0.2">
      <c r="A63" s="53" t="s">
        <v>76</v>
      </c>
      <c r="B63" s="54" t="s">
        <v>77</v>
      </c>
      <c r="C63" s="83">
        <f>C64+C65</f>
        <v>20344659</v>
      </c>
      <c r="D63" s="83">
        <f>D64+D65</f>
        <v>20195904</v>
      </c>
      <c r="E63" s="83">
        <f>E64+E65</f>
        <v>20159280.400000002</v>
      </c>
      <c r="F63" s="83">
        <f>(E63*100)/D63</f>
        <v>99.818658278431116</v>
      </c>
    </row>
    <row r="64" spans="1:6" x14ac:dyDescent="0.2">
      <c r="A64" s="55" t="s">
        <v>78</v>
      </c>
      <c r="B64" s="56" t="s">
        <v>79</v>
      </c>
      <c r="C64" s="84">
        <v>20339139</v>
      </c>
      <c r="D64" s="84">
        <v>20190384</v>
      </c>
      <c r="E64" s="84">
        <v>20153764.550000001</v>
      </c>
      <c r="F64" s="84"/>
    </row>
    <row r="65" spans="1:6" ht="25.5" x14ac:dyDescent="0.2">
      <c r="A65" s="55" t="s">
        <v>80</v>
      </c>
      <c r="B65" s="56" t="s">
        <v>81</v>
      </c>
      <c r="C65" s="84">
        <v>5520</v>
      </c>
      <c r="D65" s="84">
        <v>5520</v>
      </c>
      <c r="E65" s="84">
        <v>5515.85</v>
      </c>
      <c r="F65" s="84"/>
    </row>
    <row r="66" spans="1:6" x14ac:dyDescent="0.2">
      <c r="A66" s="48" t="s">
        <v>84</v>
      </c>
      <c r="B66" s="48" t="s">
        <v>214</v>
      </c>
      <c r="C66" s="78">
        <f>C67+C78</f>
        <v>43800</v>
      </c>
      <c r="D66" s="78">
        <f>D67+D78</f>
        <v>43800</v>
      </c>
      <c r="E66" s="78">
        <f>E67+E78</f>
        <v>24646.2</v>
      </c>
      <c r="F66" s="79">
        <f>(E66*100)/D66</f>
        <v>56.269863013698632</v>
      </c>
    </row>
    <row r="67" spans="1:6" x14ac:dyDescent="0.2">
      <c r="A67" s="49" t="s">
        <v>82</v>
      </c>
      <c r="B67" s="50" t="s">
        <v>83</v>
      </c>
      <c r="C67" s="80">
        <f>C68</f>
        <v>2650</v>
      </c>
      <c r="D67" s="80">
        <f>D68</f>
        <v>2650</v>
      </c>
      <c r="E67" s="80">
        <f>E68</f>
        <v>3120</v>
      </c>
      <c r="F67" s="81">
        <f>(E67*100)/D67</f>
        <v>117.73584905660377</v>
      </c>
    </row>
    <row r="68" spans="1:6" x14ac:dyDescent="0.2">
      <c r="A68" s="51" t="s">
        <v>99</v>
      </c>
      <c r="B68" s="52" t="s">
        <v>100</v>
      </c>
      <c r="C68" s="82">
        <f>C69+C73+C76</f>
        <v>2650</v>
      </c>
      <c r="D68" s="82">
        <f>D69+D73+D76</f>
        <v>2650</v>
      </c>
      <c r="E68" s="82">
        <f>E69+E73+E76</f>
        <v>3120</v>
      </c>
      <c r="F68" s="81">
        <f>(E68*100)/D68</f>
        <v>117.73584905660377</v>
      </c>
    </row>
    <row r="69" spans="1:6" x14ac:dyDescent="0.2">
      <c r="A69" s="53" t="s">
        <v>111</v>
      </c>
      <c r="B69" s="54" t="s">
        <v>112</v>
      </c>
      <c r="C69" s="83">
        <f>C70+C71+C72</f>
        <v>2650</v>
      </c>
      <c r="D69" s="83">
        <f>D70+D71+D72</f>
        <v>2650</v>
      </c>
      <c r="E69" s="83">
        <f>E70+E71+E72</f>
        <v>2670</v>
      </c>
      <c r="F69" s="83">
        <f>(E69*100)/D69</f>
        <v>100.75471698113208</v>
      </c>
    </row>
    <row r="70" spans="1:6" x14ac:dyDescent="0.2">
      <c r="A70" s="55" t="s">
        <v>113</v>
      </c>
      <c r="B70" s="56" t="s">
        <v>114</v>
      </c>
      <c r="C70" s="84">
        <v>100</v>
      </c>
      <c r="D70" s="84">
        <v>100</v>
      </c>
      <c r="E70" s="84">
        <v>500</v>
      </c>
      <c r="F70" s="84"/>
    </row>
    <row r="71" spans="1:6" x14ac:dyDescent="0.2">
      <c r="A71" s="55" t="s">
        <v>115</v>
      </c>
      <c r="B71" s="56" t="s">
        <v>116</v>
      </c>
      <c r="C71" s="84">
        <v>2550</v>
      </c>
      <c r="D71" s="84">
        <v>2550</v>
      </c>
      <c r="E71" s="84">
        <v>2170</v>
      </c>
      <c r="F71" s="84"/>
    </row>
    <row r="72" spans="1:6" x14ac:dyDescent="0.2">
      <c r="A72" s="55" t="s">
        <v>119</v>
      </c>
      <c r="B72" s="56" t="s">
        <v>120</v>
      </c>
      <c r="C72" s="84">
        <v>0</v>
      </c>
      <c r="D72" s="84">
        <v>0</v>
      </c>
      <c r="E72" s="84">
        <v>0</v>
      </c>
      <c r="F72" s="84"/>
    </row>
    <row r="73" spans="1:6" x14ac:dyDescent="0.2">
      <c r="A73" s="53" t="s">
        <v>123</v>
      </c>
      <c r="B73" s="54" t="s">
        <v>124</v>
      </c>
      <c r="C73" s="83">
        <f>C74+C75</f>
        <v>0</v>
      </c>
      <c r="D73" s="83">
        <f>D74+D75</f>
        <v>0</v>
      </c>
      <c r="E73" s="83">
        <f>E74+E75</f>
        <v>450</v>
      </c>
      <c r="F73" s="83" t="e">
        <f>(E73*100)/D73</f>
        <v>#DIV/0!</v>
      </c>
    </row>
    <row r="74" spans="1:6" x14ac:dyDescent="0.2">
      <c r="A74" s="55" t="s">
        <v>127</v>
      </c>
      <c r="B74" s="56" t="s">
        <v>128</v>
      </c>
      <c r="C74" s="84">
        <v>0</v>
      </c>
      <c r="D74" s="84">
        <v>0</v>
      </c>
      <c r="E74" s="84">
        <v>0</v>
      </c>
      <c r="F74" s="84"/>
    </row>
    <row r="75" spans="1:6" x14ac:dyDescent="0.2">
      <c r="A75" s="55" t="s">
        <v>133</v>
      </c>
      <c r="B75" s="56" t="s">
        <v>134</v>
      </c>
      <c r="C75" s="84">
        <v>0</v>
      </c>
      <c r="D75" s="84">
        <v>0</v>
      </c>
      <c r="E75" s="84">
        <v>450</v>
      </c>
      <c r="F75" s="84"/>
    </row>
    <row r="76" spans="1:6" x14ac:dyDescent="0.2">
      <c r="A76" s="53" t="s">
        <v>143</v>
      </c>
      <c r="B76" s="54" t="s">
        <v>144</v>
      </c>
      <c r="C76" s="83">
        <f>C77</f>
        <v>0</v>
      </c>
      <c r="D76" s="83">
        <f>D77</f>
        <v>0</v>
      </c>
      <c r="E76" s="83">
        <f>E77</f>
        <v>0</v>
      </c>
      <c r="F76" s="83" t="e">
        <f>(E76*100)/D76</f>
        <v>#DIV/0!</v>
      </c>
    </row>
    <row r="77" spans="1:6" x14ac:dyDescent="0.2">
      <c r="A77" s="55" t="s">
        <v>147</v>
      </c>
      <c r="B77" s="56" t="s">
        <v>148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166</v>
      </c>
      <c r="B78" s="50" t="s">
        <v>167</v>
      </c>
      <c r="C78" s="80">
        <f>C79</f>
        <v>41150</v>
      </c>
      <c r="D78" s="80">
        <f>D79</f>
        <v>41150</v>
      </c>
      <c r="E78" s="80">
        <f>E79</f>
        <v>21526.2</v>
      </c>
      <c r="F78" s="81">
        <f>(E78*100)/D78</f>
        <v>52.311543134872416</v>
      </c>
    </row>
    <row r="79" spans="1:6" x14ac:dyDescent="0.2">
      <c r="A79" s="51" t="s">
        <v>168</v>
      </c>
      <c r="B79" s="52" t="s">
        <v>169</v>
      </c>
      <c r="C79" s="82">
        <f>C80+C84</f>
        <v>41150</v>
      </c>
      <c r="D79" s="82">
        <f>D80+D84</f>
        <v>41150</v>
      </c>
      <c r="E79" s="82">
        <f>E80+E84</f>
        <v>21526.2</v>
      </c>
      <c r="F79" s="81">
        <f>(E79*100)/D79</f>
        <v>52.311543134872416</v>
      </c>
    </row>
    <row r="80" spans="1:6" x14ac:dyDescent="0.2">
      <c r="A80" s="53" t="s">
        <v>170</v>
      </c>
      <c r="B80" s="54" t="s">
        <v>171</v>
      </c>
      <c r="C80" s="83">
        <f>C81+C82+C83</f>
        <v>38150</v>
      </c>
      <c r="D80" s="83">
        <f>D81+D82+D83</f>
        <v>38150</v>
      </c>
      <c r="E80" s="83">
        <f>E81+E82+E83</f>
        <v>21526.2</v>
      </c>
      <c r="F80" s="83">
        <f>(E80*100)/D80</f>
        <v>56.425163826998691</v>
      </c>
    </row>
    <row r="81" spans="1:6" x14ac:dyDescent="0.2">
      <c r="A81" s="55" t="s">
        <v>172</v>
      </c>
      <c r="B81" s="56" t="s">
        <v>173</v>
      </c>
      <c r="C81" s="84">
        <v>31200</v>
      </c>
      <c r="D81" s="84">
        <v>31200</v>
      </c>
      <c r="E81" s="84">
        <v>18277.82</v>
      </c>
      <c r="F81" s="84"/>
    </row>
    <row r="82" spans="1:6" x14ac:dyDescent="0.2">
      <c r="A82" s="55" t="s">
        <v>174</v>
      </c>
      <c r="B82" s="56" t="s">
        <v>175</v>
      </c>
      <c r="C82" s="84">
        <v>3200</v>
      </c>
      <c r="D82" s="84">
        <v>3200</v>
      </c>
      <c r="E82" s="84">
        <v>3248.38</v>
      </c>
      <c r="F82" s="84"/>
    </row>
    <row r="83" spans="1:6" x14ac:dyDescent="0.2">
      <c r="A83" s="55" t="s">
        <v>176</v>
      </c>
      <c r="B83" s="56" t="s">
        <v>177</v>
      </c>
      <c r="C83" s="84">
        <v>3750</v>
      </c>
      <c r="D83" s="84">
        <v>3750</v>
      </c>
      <c r="E83" s="84">
        <v>0</v>
      </c>
      <c r="F83" s="84"/>
    </row>
    <row r="84" spans="1:6" x14ac:dyDescent="0.2">
      <c r="A84" s="53" t="s">
        <v>182</v>
      </c>
      <c r="B84" s="54" t="s">
        <v>183</v>
      </c>
      <c r="C84" s="83">
        <f>C85</f>
        <v>3000</v>
      </c>
      <c r="D84" s="83">
        <f>D85</f>
        <v>3000</v>
      </c>
      <c r="E84" s="83">
        <f>E85</f>
        <v>0</v>
      </c>
      <c r="F84" s="83">
        <f>(E84*100)/D84</f>
        <v>0</v>
      </c>
    </row>
    <row r="85" spans="1:6" x14ac:dyDescent="0.2">
      <c r="A85" s="55" t="s">
        <v>184</v>
      </c>
      <c r="B85" s="56" t="s">
        <v>185</v>
      </c>
      <c r="C85" s="84">
        <v>3000</v>
      </c>
      <c r="D85" s="84">
        <v>3000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2">C87</f>
        <v>43800</v>
      </c>
      <c r="D86" s="80">
        <f t="shared" si="2"/>
        <v>43800</v>
      </c>
      <c r="E86" s="80">
        <f t="shared" si="2"/>
        <v>32991.040000000001</v>
      </c>
      <c r="F86" s="81">
        <f>(E86*100)/D86</f>
        <v>75.322009132420092</v>
      </c>
    </row>
    <row r="87" spans="1:6" x14ac:dyDescent="0.2">
      <c r="A87" s="51" t="s">
        <v>68</v>
      </c>
      <c r="B87" s="52" t="s">
        <v>69</v>
      </c>
      <c r="C87" s="82">
        <f t="shared" si="2"/>
        <v>43800</v>
      </c>
      <c r="D87" s="82">
        <f t="shared" si="2"/>
        <v>43800</v>
      </c>
      <c r="E87" s="82">
        <f t="shared" si="2"/>
        <v>32991.040000000001</v>
      </c>
      <c r="F87" s="81">
        <f>(E87*100)/D87</f>
        <v>75.322009132420092</v>
      </c>
    </row>
    <row r="88" spans="1:6" x14ac:dyDescent="0.2">
      <c r="A88" s="53" t="s">
        <v>70</v>
      </c>
      <c r="B88" s="54" t="s">
        <v>71</v>
      </c>
      <c r="C88" s="83">
        <f t="shared" si="2"/>
        <v>43800</v>
      </c>
      <c r="D88" s="83">
        <f t="shared" si="2"/>
        <v>43800</v>
      </c>
      <c r="E88" s="83">
        <f t="shared" si="2"/>
        <v>32991.040000000001</v>
      </c>
      <c r="F88" s="83">
        <f>(E88*100)/D88</f>
        <v>75.322009132420092</v>
      </c>
    </row>
    <row r="89" spans="1:6" x14ac:dyDescent="0.2">
      <c r="A89" s="55" t="s">
        <v>72</v>
      </c>
      <c r="B89" s="56" t="s">
        <v>73</v>
      </c>
      <c r="C89" s="84">
        <v>43800</v>
      </c>
      <c r="D89" s="84">
        <v>43800</v>
      </c>
      <c r="E89" s="84">
        <v>32991.040000000001</v>
      </c>
      <c r="F89" s="84"/>
    </row>
    <row r="90" spans="1:6" x14ac:dyDescent="0.2">
      <c r="A90" s="48" t="s">
        <v>206</v>
      </c>
      <c r="B90" s="48" t="s">
        <v>215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50</v>
      </c>
      <c r="B91" s="50" t="s">
        <v>51</v>
      </c>
      <c r="C91" s="80">
        <f t="shared" ref="C91:E93" si="3">C92</f>
        <v>0</v>
      </c>
      <c r="D91" s="80">
        <f t="shared" si="3"/>
        <v>0</v>
      </c>
      <c r="E91" s="80">
        <f t="shared" si="3"/>
        <v>25281.919999999998</v>
      </c>
      <c r="F91" s="81" t="e">
        <f>(E91*100)/D91</f>
        <v>#DIV/0!</v>
      </c>
    </row>
    <row r="92" spans="1:6" x14ac:dyDescent="0.2">
      <c r="A92" s="51" t="s">
        <v>62</v>
      </c>
      <c r="B92" s="52" t="s">
        <v>63</v>
      </c>
      <c r="C92" s="82">
        <f t="shared" si="3"/>
        <v>0</v>
      </c>
      <c r="D92" s="82">
        <f t="shared" si="3"/>
        <v>0</v>
      </c>
      <c r="E92" s="82">
        <f t="shared" si="3"/>
        <v>25281.919999999998</v>
      </c>
      <c r="F92" s="81" t="e">
        <f>(E92*100)/D92</f>
        <v>#DIV/0!</v>
      </c>
    </row>
    <row r="93" spans="1:6" x14ac:dyDescent="0.2">
      <c r="A93" s="53" t="s">
        <v>64</v>
      </c>
      <c r="B93" s="54" t="s">
        <v>65</v>
      </c>
      <c r="C93" s="83">
        <f t="shared" si="3"/>
        <v>0</v>
      </c>
      <c r="D93" s="83">
        <f t="shared" si="3"/>
        <v>0</v>
      </c>
      <c r="E93" s="83">
        <f t="shared" si="3"/>
        <v>25281.919999999998</v>
      </c>
      <c r="F93" s="83" t="e">
        <f>(E93*100)/D93</f>
        <v>#DIV/0!</v>
      </c>
    </row>
    <row r="94" spans="1:6" x14ac:dyDescent="0.2">
      <c r="A94" s="55" t="s">
        <v>66</v>
      </c>
      <c r="B94" s="56" t="s">
        <v>67</v>
      </c>
      <c r="C94" s="84">
        <v>0</v>
      </c>
      <c r="D94" s="84">
        <v>0</v>
      </c>
      <c r="E94" s="84">
        <v>25281.919999999998</v>
      </c>
      <c r="F94" s="84"/>
    </row>
    <row r="95" spans="1:6" x14ac:dyDescent="0.2">
      <c r="A95" s="48" t="s">
        <v>207</v>
      </c>
      <c r="B95" s="48" t="s">
        <v>216</v>
      </c>
      <c r="C95" s="78">
        <f t="shared" ref="C95:E98" si="4">C96</f>
        <v>10700</v>
      </c>
      <c r="D95" s="78">
        <f t="shared" si="4"/>
        <v>10700</v>
      </c>
      <c r="E95" s="78">
        <f t="shared" si="4"/>
        <v>54611.4</v>
      </c>
      <c r="F95" s="79">
        <f>(E95*100)/D95</f>
        <v>510.38691588785048</v>
      </c>
    </row>
    <row r="96" spans="1:6" x14ac:dyDescent="0.2">
      <c r="A96" s="49" t="s">
        <v>82</v>
      </c>
      <c r="B96" s="50" t="s">
        <v>83</v>
      </c>
      <c r="C96" s="80">
        <f t="shared" si="4"/>
        <v>10700</v>
      </c>
      <c r="D96" s="80">
        <f t="shared" si="4"/>
        <v>10700</v>
      </c>
      <c r="E96" s="80">
        <f t="shared" si="4"/>
        <v>54611.4</v>
      </c>
      <c r="F96" s="81">
        <f>(E96*100)/D96</f>
        <v>510.38691588785048</v>
      </c>
    </row>
    <row r="97" spans="1:6" x14ac:dyDescent="0.2">
      <c r="A97" s="51" t="s">
        <v>99</v>
      </c>
      <c r="B97" s="52" t="s">
        <v>100</v>
      </c>
      <c r="C97" s="82">
        <f t="shared" si="4"/>
        <v>10700</v>
      </c>
      <c r="D97" s="82">
        <f t="shared" si="4"/>
        <v>10700</v>
      </c>
      <c r="E97" s="82">
        <f t="shared" si="4"/>
        <v>54611.4</v>
      </c>
      <c r="F97" s="81">
        <f>(E97*100)/D97</f>
        <v>510.38691588785048</v>
      </c>
    </row>
    <row r="98" spans="1:6" x14ac:dyDescent="0.2">
      <c r="A98" s="53" t="s">
        <v>143</v>
      </c>
      <c r="B98" s="54" t="s">
        <v>144</v>
      </c>
      <c r="C98" s="83">
        <f t="shared" si="4"/>
        <v>10700</v>
      </c>
      <c r="D98" s="83">
        <f t="shared" si="4"/>
        <v>10700</v>
      </c>
      <c r="E98" s="83">
        <f t="shared" si="4"/>
        <v>54611.4</v>
      </c>
      <c r="F98" s="83">
        <f>(E98*100)/D98</f>
        <v>510.38691588785048</v>
      </c>
    </row>
    <row r="99" spans="1:6" x14ac:dyDescent="0.2">
      <c r="A99" s="55" t="s">
        <v>145</v>
      </c>
      <c r="B99" s="56" t="s">
        <v>146</v>
      </c>
      <c r="C99" s="84">
        <v>10700</v>
      </c>
      <c r="D99" s="84">
        <v>10700</v>
      </c>
      <c r="E99" s="84">
        <v>54611.4</v>
      </c>
      <c r="F99" s="84"/>
    </row>
    <row r="100" spans="1:6" x14ac:dyDescent="0.2">
      <c r="A100" s="49" t="s">
        <v>50</v>
      </c>
      <c r="B100" s="50" t="s">
        <v>51</v>
      </c>
      <c r="C100" s="80">
        <f t="shared" ref="C100:E102" si="5">C101</f>
        <v>10700</v>
      </c>
      <c r="D100" s="80">
        <f t="shared" si="5"/>
        <v>10700</v>
      </c>
      <c r="E100" s="80">
        <f t="shared" si="5"/>
        <v>90017.4</v>
      </c>
      <c r="F100" s="81">
        <f>(E100*100)/D100</f>
        <v>841.28411214953269</v>
      </c>
    </row>
    <row r="101" spans="1:6" x14ac:dyDescent="0.2">
      <c r="A101" s="51" t="s">
        <v>52</v>
      </c>
      <c r="B101" s="52" t="s">
        <v>53</v>
      </c>
      <c r="C101" s="82">
        <f t="shared" si="5"/>
        <v>10700</v>
      </c>
      <c r="D101" s="82">
        <f t="shared" si="5"/>
        <v>10700</v>
      </c>
      <c r="E101" s="82">
        <f t="shared" si="5"/>
        <v>90017.4</v>
      </c>
      <c r="F101" s="81">
        <f>(E101*100)/D101</f>
        <v>841.28411214953269</v>
      </c>
    </row>
    <row r="102" spans="1:6" ht="25.5" x14ac:dyDescent="0.2">
      <c r="A102" s="53" t="s">
        <v>54</v>
      </c>
      <c r="B102" s="54" t="s">
        <v>55</v>
      </c>
      <c r="C102" s="83">
        <f t="shared" si="5"/>
        <v>10700</v>
      </c>
      <c r="D102" s="83">
        <f t="shared" si="5"/>
        <v>10700</v>
      </c>
      <c r="E102" s="83">
        <f t="shared" si="5"/>
        <v>90017.4</v>
      </c>
      <c r="F102" s="83">
        <f>(E102*100)/D102</f>
        <v>841.28411214953269</v>
      </c>
    </row>
    <row r="103" spans="1:6" ht="25.5" x14ac:dyDescent="0.2">
      <c r="A103" s="55" t="s">
        <v>56</v>
      </c>
      <c r="B103" s="56" t="s">
        <v>57</v>
      </c>
      <c r="C103" s="84">
        <v>10700</v>
      </c>
      <c r="D103" s="84">
        <v>10700</v>
      </c>
      <c r="E103" s="84">
        <v>90017.4</v>
      </c>
      <c r="F103" s="84"/>
    </row>
    <row r="104" spans="1:6" ht="38.25" x14ac:dyDescent="0.2">
      <c r="A104" s="47" t="s">
        <v>217</v>
      </c>
      <c r="B104" s="47" t="s">
        <v>218</v>
      </c>
      <c r="C104" s="47" t="s">
        <v>43</v>
      </c>
      <c r="D104" s="47" t="s">
        <v>210</v>
      </c>
      <c r="E104" s="47" t="s">
        <v>211</v>
      </c>
      <c r="F104" s="47" t="s">
        <v>212</v>
      </c>
    </row>
    <row r="105" spans="1:6" x14ac:dyDescent="0.2">
      <c r="A105" s="48" t="s">
        <v>205</v>
      </c>
      <c r="B105" s="48" t="s">
        <v>213</v>
      </c>
      <c r="C105" s="78">
        <f t="shared" ref="C105:E108" si="6">C106</f>
        <v>10000</v>
      </c>
      <c r="D105" s="78">
        <f t="shared" si="6"/>
        <v>10000</v>
      </c>
      <c r="E105" s="78">
        <f t="shared" si="6"/>
        <v>8619.3700000000008</v>
      </c>
      <c r="F105" s="79">
        <f>(E105*100)/D105</f>
        <v>86.193700000000007</v>
      </c>
    </row>
    <row r="106" spans="1:6" x14ac:dyDescent="0.2">
      <c r="A106" s="49" t="s">
        <v>82</v>
      </c>
      <c r="B106" s="50" t="s">
        <v>83</v>
      </c>
      <c r="C106" s="80">
        <f t="shared" si="6"/>
        <v>10000</v>
      </c>
      <c r="D106" s="80">
        <f t="shared" si="6"/>
        <v>10000</v>
      </c>
      <c r="E106" s="80">
        <f t="shared" si="6"/>
        <v>8619.3700000000008</v>
      </c>
      <c r="F106" s="81">
        <f>(E106*100)/D106</f>
        <v>86.193700000000007</v>
      </c>
    </row>
    <row r="107" spans="1:6" x14ac:dyDescent="0.2">
      <c r="A107" s="51" t="s">
        <v>99</v>
      </c>
      <c r="B107" s="52" t="s">
        <v>100</v>
      </c>
      <c r="C107" s="82">
        <f t="shared" si="6"/>
        <v>10000</v>
      </c>
      <c r="D107" s="82">
        <f t="shared" si="6"/>
        <v>10000</v>
      </c>
      <c r="E107" s="82">
        <f t="shared" si="6"/>
        <v>8619.3700000000008</v>
      </c>
      <c r="F107" s="81">
        <f>(E107*100)/D107</f>
        <v>86.193700000000007</v>
      </c>
    </row>
    <row r="108" spans="1:6" x14ac:dyDescent="0.2">
      <c r="A108" s="53" t="s">
        <v>123</v>
      </c>
      <c r="B108" s="54" t="s">
        <v>124</v>
      </c>
      <c r="C108" s="83">
        <f t="shared" si="6"/>
        <v>10000</v>
      </c>
      <c r="D108" s="83">
        <f t="shared" si="6"/>
        <v>10000</v>
      </c>
      <c r="E108" s="83">
        <f t="shared" si="6"/>
        <v>8619.3700000000008</v>
      </c>
      <c r="F108" s="83">
        <f>(E108*100)/D108</f>
        <v>86.193700000000007</v>
      </c>
    </row>
    <row r="109" spans="1:6" x14ac:dyDescent="0.2">
      <c r="A109" s="55" t="s">
        <v>125</v>
      </c>
      <c r="B109" s="56" t="s">
        <v>126</v>
      </c>
      <c r="C109" s="84">
        <v>10000</v>
      </c>
      <c r="D109" s="84">
        <v>10000</v>
      </c>
      <c r="E109" s="84">
        <v>8619.3700000000008</v>
      </c>
      <c r="F109" s="84"/>
    </row>
    <row r="110" spans="1:6" x14ac:dyDescent="0.2">
      <c r="A110" s="49" t="s">
        <v>50</v>
      </c>
      <c r="B110" s="50" t="s">
        <v>51</v>
      </c>
      <c r="C110" s="80">
        <f t="shared" ref="C110:E112" si="7">C111</f>
        <v>10000</v>
      </c>
      <c r="D110" s="80">
        <f t="shared" si="7"/>
        <v>10000</v>
      </c>
      <c r="E110" s="80">
        <f t="shared" si="7"/>
        <v>8619.3700000000008</v>
      </c>
      <c r="F110" s="81">
        <f>(E110*100)/D110</f>
        <v>86.193700000000007</v>
      </c>
    </row>
    <row r="111" spans="1:6" x14ac:dyDescent="0.2">
      <c r="A111" s="51" t="s">
        <v>74</v>
      </c>
      <c r="B111" s="52" t="s">
        <v>75</v>
      </c>
      <c r="C111" s="82">
        <f t="shared" si="7"/>
        <v>10000</v>
      </c>
      <c r="D111" s="82">
        <f t="shared" si="7"/>
        <v>10000</v>
      </c>
      <c r="E111" s="82">
        <f t="shared" si="7"/>
        <v>8619.3700000000008</v>
      </c>
      <c r="F111" s="81">
        <f>(E111*100)/D111</f>
        <v>86.193700000000007</v>
      </c>
    </row>
    <row r="112" spans="1:6" ht="25.5" x14ac:dyDescent="0.2">
      <c r="A112" s="53" t="s">
        <v>76</v>
      </c>
      <c r="B112" s="54" t="s">
        <v>77</v>
      </c>
      <c r="C112" s="83">
        <f t="shared" si="7"/>
        <v>10000</v>
      </c>
      <c r="D112" s="83">
        <f t="shared" si="7"/>
        <v>10000</v>
      </c>
      <c r="E112" s="83">
        <f t="shared" si="7"/>
        <v>8619.3700000000008</v>
      </c>
      <c r="F112" s="83">
        <f>(E112*100)/D112</f>
        <v>86.193700000000007</v>
      </c>
    </row>
    <row r="113" spans="1:6" x14ac:dyDescent="0.2">
      <c r="A113" s="55" t="s">
        <v>78</v>
      </c>
      <c r="B113" s="56" t="s">
        <v>79</v>
      </c>
      <c r="C113" s="84">
        <v>10000</v>
      </c>
      <c r="D113" s="84">
        <v>10000</v>
      </c>
      <c r="E113" s="84">
        <v>8619.3700000000008</v>
      </c>
      <c r="F113" s="84"/>
    </row>
    <row r="114" spans="1:6" s="57" customFormat="1" x14ac:dyDescent="0.2"/>
    <row r="115" spans="1:6" s="57" customFormat="1" x14ac:dyDescent="0.2"/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Melita Crkvenac</cp:lastModifiedBy>
  <cp:lastPrinted>2025-03-19T12:30:20Z</cp:lastPrinted>
  <dcterms:created xsi:type="dcterms:W3CDTF">2022-08-12T12:51:27Z</dcterms:created>
  <dcterms:modified xsi:type="dcterms:W3CDTF">2025-03-20T14:17:57Z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