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 tabRatio="825" activeTab="6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rashoda'!$B$1:$L$77</definedName>
    <definedName name="_xlnm.Print_Area" localSheetId="6">'Posebni dio'!$A$1:$F$88</definedName>
    <definedName name="_xlnm.Print_Area" localSheetId="0">SAŽETAK!$B$1:$L$27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K17" i="3" l="1"/>
  <c r="J26" i="3"/>
  <c r="J10" i="1" l="1"/>
  <c r="J12" i="1" s="1"/>
  <c r="L12" i="1" s="1"/>
  <c r="J17" i="3"/>
  <c r="F10" i="5"/>
  <c r="G25" i="1"/>
  <c r="G10" i="1"/>
  <c r="G24" i="1"/>
  <c r="G12" i="1"/>
  <c r="H12" i="1"/>
  <c r="I12" i="1"/>
  <c r="G15" i="1"/>
  <c r="H15" i="1"/>
  <c r="I15" i="1"/>
  <c r="J15" i="1"/>
  <c r="I16" i="1"/>
  <c r="J16" i="1" l="1"/>
  <c r="H16" i="1"/>
  <c r="G16" i="1"/>
  <c r="K16" i="1" s="1"/>
  <c r="L15" i="1"/>
  <c r="K15" i="1"/>
  <c r="H26" i="1"/>
  <c r="I26" i="1"/>
  <c r="I27" i="1" s="1"/>
  <c r="J26" i="1"/>
  <c r="L26" i="1" s="1"/>
  <c r="G26" i="1"/>
  <c r="H23" i="1"/>
  <c r="I23" i="1"/>
  <c r="J23" i="1"/>
  <c r="G23" i="1"/>
  <c r="K26" i="1" l="1"/>
  <c r="H27" i="1"/>
  <c r="J27" i="1"/>
  <c r="L27" i="1" s="1"/>
  <c r="G27" i="1"/>
  <c r="K27" i="1" s="1"/>
  <c r="F86" i="15"/>
  <c r="E86" i="15"/>
  <c r="D86" i="15"/>
  <c r="C86" i="15"/>
  <c r="F85" i="15"/>
  <c r="E85" i="15"/>
  <c r="D85" i="15"/>
  <c r="C85" i="15"/>
  <c r="F84" i="15"/>
  <c r="E84" i="15"/>
  <c r="D84" i="15"/>
  <c r="C84" i="15"/>
  <c r="E81" i="15"/>
  <c r="D81" i="15"/>
  <c r="C81" i="15"/>
  <c r="F80" i="15"/>
  <c r="E80" i="15"/>
  <c r="D80" i="15"/>
  <c r="C80" i="15"/>
  <c r="F79" i="15"/>
  <c r="E79" i="15"/>
  <c r="D79" i="15"/>
  <c r="C79" i="15"/>
  <c r="F76" i="15"/>
  <c r="E76" i="15"/>
  <c r="D76" i="15"/>
  <c r="C76" i="15"/>
  <c r="F75" i="15"/>
  <c r="E75" i="15"/>
  <c r="D75" i="15"/>
  <c r="C75" i="15"/>
  <c r="F74" i="15"/>
  <c r="E74" i="15"/>
  <c r="D74" i="15"/>
  <c r="C74" i="15"/>
  <c r="E72" i="15"/>
  <c r="D72" i="15"/>
  <c r="C72" i="15"/>
  <c r="E71" i="15"/>
  <c r="D71" i="15"/>
  <c r="C71" i="15"/>
  <c r="E70" i="15"/>
  <c r="D70" i="15"/>
  <c r="C70" i="15"/>
  <c r="F68" i="15"/>
  <c r="E68" i="15"/>
  <c r="D68" i="15"/>
  <c r="C68" i="15"/>
  <c r="F67" i="15"/>
  <c r="E67" i="15"/>
  <c r="D67" i="15"/>
  <c r="C67" i="15"/>
  <c r="F66" i="15"/>
  <c r="E66" i="15"/>
  <c r="D66" i="15"/>
  <c r="C66" i="15"/>
  <c r="F65" i="15"/>
  <c r="F62" i="15"/>
  <c r="E62" i="15"/>
  <c r="E61" i="15" s="1"/>
  <c r="D62" i="15"/>
  <c r="C62" i="15"/>
  <c r="D61" i="15"/>
  <c r="C61" i="15"/>
  <c r="D60" i="15"/>
  <c r="C60" i="15"/>
  <c r="F58" i="15"/>
  <c r="E58" i="15"/>
  <c r="D58" i="15"/>
  <c r="C58" i="15"/>
  <c r="F57" i="15"/>
  <c r="E57" i="15"/>
  <c r="D57" i="15"/>
  <c r="C57" i="15"/>
  <c r="F55" i="15"/>
  <c r="E55" i="15"/>
  <c r="D55" i="15"/>
  <c r="C55" i="15"/>
  <c r="F54" i="15"/>
  <c r="E54" i="15"/>
  <c r="D54" i="15"/>
  <c r="C54" i="15"/>
  <c r="F53" i="15"/>
  <c r="E53" i="15"/>
  <c r="D53" i="15"/>
  <c r="C53" i="15"/>
  <c r="F51" i="15"/>
  <c r="E51" i="15"/>
  <c r="D51" i="15"/>
  <c r="C51" i="15"/>
  <c r="F49" i="15"/>
  <c r="E49" i="15"/>
  <c r="D49" i="15"/>
  <c r="C49" i="15"/>
  <c r="F48" i="15"/>
  <c r="E48" i="15"/>
  <c r="D48" i="15"/>
  <c r="C48" i="15"/>
  <c r="F43" i="15"/>
  <c r="E43" i="15"/>
  <c r="D43" i="15"/>
  <c r="C43" i="15"/>
  <c r="F41" i="15"/>
  <c r="E41" i="15"/>
  <c r="D41" i="15"/>
  <c r="C41" i="15"/>
  <c r="F31" i="15"/>
  <c r="E31" i="15"/>
  <c r="D31" i="15"/>
  <c r="C31" i="15"/>
  <c r="F26" i="15"/>
  <c r="E26" i="15"/>
  <c r="D26" i="15"/>
  <c r="C26" i="15"/>
  <c r="F22" i="15"/>
  <c r="E22" i="15"/>
  <c r="D22" i="15"/>
  <c r="C22" i="15"/>
  <c r="F21" i="15"/>
  <c r="E21" i="15"/>
  <c r="D21" i="15"/>
  <c r="C21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9" i="5"/>
  <c r="H18" i="5"/>
  <c r="F18" i="5"/>
  <c r="E18" i="5"/>
  <c r="D18" i="5"/>
  <c r="C18" i="5"/>
  <c r="H17" i="5"/>
  <c r="H16" i="5"/>
  <c r="F16" i="5"/>
  <c r="E16" i="5"/>
  <c r="D16" i="5"/>
  <c r="C16" i="5"/>
  <c r="H15" i="5"/>
  <c r="G15" i="5"/>
  <c r="H14" i="5"/>
  <c r="G14" i="5"/>
  <c r="F14" i="5"/>
  <c r="E14" i="5"/>
  <c r="D14" i="5"/>
  <c r="C14" i="5"/>
  <c r="H13" i="5"/>
  <c r="G13" i="5"/>
  <c r="F13" i="5"/>
  <c r="E13" i="5"/>
  <c r="D13" i="5"/>
  <c r="C13" i="5"/>
  <c r="H12" i="5"/>
  <c r="G12" i="5"/>
  <c r="F11" i="5"/>
  <c r="H11" i="5" s="1"/>
  <c r="E11" i="5"/>
  <c r="D11" i="5"/>
  <c r="C11" i="5"/>
  <c r="H10" i="5"/>
  <c r="G10" i="5"/>
  <c r="F9" i="5"/>
  <c r="H9" i="5" s="1"/>
  <c r="E9" i="5"/>
  <c r="D9" i="5"/>
  <c r="C9" i="5"/>
  <c r="H8" i="5"/>
  <c r="G8" i="5"/>
  <c r="F7" i="5"/>
  <c r="H7" i="5" s="1"/>
  <c r="E7" i="5"/>
  <c r="D7" i="5"/>
  <c r="C7" i="5"/>
  <c r="G7" i="5" s="1"/>
  <c r="E6" i="5"/>
  <c r="D6" i="5"/>
  <c r="C6" i="5"/>
  <c r="L76" i="3"/>
  <c r="K76" i="3"/>
  <c r="L75" i="3"/>
  <c r="K75" i="3"/>
  <c r="J75" i="3"/>
  <c r="I75" i="3"/>
  <c r="H75" i="3"/>
  <c r="G75" i="3"/>
  <c r="L74" i="3"/>
  <c r="K74" i="3"/>
  <c r="J74" i="3"/>
  <c r="I74" i="3"/>
  <c r="H74" i="3"/>
  <c r="G74" i="3"/>
  <c r="L73" i="3"/>
  <c r="K73" i="3"/>
  <c r="L72" i="3"/>
  <c r="K72" i="3"/>
  <c r="J72" i="3"/>
  <c r="I72" i="3"/>
  <c r="H72" i="3"/>
  <c r="G72" i="3"/>
  <c r="J70" i="3"/>
  <c r="I70" i="3"/>
  <c r="H70" i="3"/>
  <c r="G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L66" i="3"/>
  <c r="K66" i="3"/>
  <c r="J66" i="3"/>
  <c r="I66" i="3"/>
  <c r="H66" i="3"/>
  <c r="G66" i="3"/>
  <c r="L65" i="3"/>
  <c r="K65" i="3"/>
  <c r="L64" i="3"/>
  <c r="K64" i="3"/>
  <c r="J64" i="3"/>
  <c r="I64" i="3"/>
  <c r="H64" i="3"/>
  <c r="G64" i="3"/>
  <c r="L63" i="3"/>
  <c r="K63" i="3"/>
  <c r="J63" i="3"/>
  <c r="I63" i="3"/>
  <c r="H63" i="3"/>
  <c r="G63" i="3"/>
  <c r="L62" i="3"/>
  <c r="K62" i="3"/>
  <c r="L61" i="3"/>
  <c r="K61" i="3"/>
  <c r="L60" i="3"/>
  <c r="K60" i="3"/>
  <c r="L59" i="3"/>
  <c r="K59" i="3"/>
  <c r="L58" i="3"/>
  <c r="K58" i="3"/>
  <c r="J58" i="3"/>
  <c r="I58" i="3"/>
  <c r="H58" i="3"/>
  <c r="G58" i="3"/>
  <c r="L57" i="3"/>
  <c r="K57" i="3"/>
  <c r="L56" i="3"/>
  <c r="K56" i="3"/>
  <c r="J56" i="3"/>
  <c r="I56" i="3"/>
  <c r="H56" i="3"/>
  <c r="G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J46" i="3"/>
  <c r="I46" i="3"/>
  <c r="H46" i="3"/>
  <c r="G46" i="3"/>
  <c r="L45" i="3"/>
  <c r="L44" i="3"/>
  <c r="K44" i="3"/>
  <c r="L43" i="3"/>
  <c r="K43" i="3"/>
  <c r="L42" i="3"/>
  <c r="K42" i="3"/>
  <c r="L41" i="3"/>
  <c r="K41" i="3"/>
  <c r="J41" i="3"/>
  <c r="I41" i="3"/>
  <c r="H41" i="3"/>
  <c r="G41" i="3"/>
  <c r="L40" i="3"/>
  <c r="K40" i="3"/>
  <c r="L39" i="3"/>
  <c r="K39" i="3"/>
  <c r="L38" i="3"/>
  <c r="K38" i="3"/>
  <c r="L37" i="3"/>
  <c r="K37" i="3"/>
  <c r="J37" i="3"/>
  <c r="I37" i="3"/>
  <c r="H37" i="3"/>
  <c r="G37" i="3"/>
  <c r="L36" i="3"/>
  <c r="K36" i="3"/>
  <c r="J36" i="3"/>
  <c r="I36" i="3"/>
  <c r="H36" i="3"/>
  <c r="G36" i="3"/>
  <c r="L35" i="3"/>
  <c r="K35" i="3"/>
  <c r="L34" i="3"/>
  <c r="K34" i="3"/>
  <c r="J34" i="3"/>
  <c r="I34" i="3"/>
  <c r="H34" i="3"/>
  <c r="G34" i="3"/>
  <c r="L33" i="3"/>
  <c r="K33" i="3"/>
  <c r="L32" i="3"/>
  <c r="K32" i="3"/>
  <c r="J32" i="3"/>
  <c r="I32" i="3"/>
  <c r="H32" i="3"/>
  <c r="G32" i="3"/>
  <c r="L31" i="3"/>
  <c r="K31" i="3"/>
  <c r="L30" i="3"/>
  <c r="K30" i="3"/>
  <c r="L29" i="3"/>
  <c r="K29" i="3"/>
  <c r="J29" i="3"/>
  <c r="I29" i="3"/>
  <c r="H29" i="3"/>
  <c r="G29" i="3"/>
  <c r="L28" i="3"/>
  <c r="K28" i="3"/>
  <c r="J28" i="3"/>
  <c r="I28" i="3"/>
  <c r="H28" i="3"/>
  <c r="G28" i="3"/>
  <c r="L27" i="3"/>
  <c r="K27" i="3"/>
  <c r="J27" i="3"/>
  <c r="I27" i="3"/>
  <c r="H27" i="3"/>
  <c r="G27" i="3"/>
  <c r="L26" i="3"/>
  <c r="K26" i="3"/>
  <c r="I26" i="3"/>
  <c r="H26" i="3"/>
  <c r="G26" i="3"/>
  <c r="L21" i="3"/>
  <c r="K21" i="3"/>
  <c r="L20" i="3"/>
  <c r="K20" i="3"/>
  <c r="J19" i="3"/>
  <c r="J18" i="3" s="1"/>
  <c r="I19" i="3"/>
  <c r="H19" i="3"/>
  <c r="G19" i="3"/>
  <c r="G18" i="3" s="1"/>
  <c r="I18" i="3"/>
  <c r="H18" i="3"/>
  <c r="L17" i="3"/>
  <c r="J16" i="3"/>
  <c r="L16" i="3" s="1"/>
  <c r="I16" i="3"/>
  <c r="H16" i="3"/>
  <c r="G16" i="3"/>
  <c r="J15" i="3"/>
  <c r="L15" i="3" s="1"/>
  <c r="I15" i="3"/>
  <c r="H15" i="3"/>
  <c r="G15" i="3"/>
  <c r="L14" i="3"/>
  <c r="K14" i="3"/>
  <c r="J13" i="3"/>
  <c r="J12" i="3" s="1"/>
  <c r="L12" i="3" s="1"/>
  <c r="I13" i="3"/>
  <c r="H13" i="3"/>
  <c r="G13" i="3"/>
  <c r="G12" i="3" s="1"/>
  <c r="I12" i="3"/>
  <c r="H12" i="3"/>
  <c r="I11" i="3"/>
  <c r="H11" i="3"/>
  <c r="I10" i="3"/>
  <c r="H10" i="3"/>
  <c r="F60" i="15" l="1"/>
  <c r="E60" i="15"/>
  <c r="F61" i="15"/>
  <c r="G11" i="5"/>
  <c r="F6" i="5"/>
  <c r="H6" i="5" s="1"/>
  <c r="G9" i="5"/>
  <c r="K16" i="3"/>
  <c r="K15" i="3"/>
  <c r="L13" i="3"/>
  <c r="L18" i="3"/>
  <c r="J11" i="3"/>
  <c r="L11" i="3" s="1"/>
  <c r="K19" i="3"/>
  <c r="L19" i="3"/>
  <c r="K18" i="3"/>
  <c r="G11" i="3"/>
  <c r="K12" i="3"/>
  <c r="K13" i="3"/>
  <c r="G6" i="5" l="1"/>
  <c r="J10" i="3"/>
  <c r="L10" i="3" s="1"/>
  <c r="G10" i="3"/>
  <c r="K11" i="3"/>
  <c r="K10" i="3" l="1"/>
</calcChain>
</file>

<file path=xl/sharedStrings.xml><?xml version="1.0" encoding="utf-8"?>
<sst xmlns="http://schemas.openxmlformats.org/spreadsheetml/2006/main" count="415" uniqueCount="191">
  <si>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</si>
  <si>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</si>
  <si>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</si>
  <si>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</si>
  <si>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</si>
  <si>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</si>
  <si>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</si>
  <si>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</si>
  <si>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</si>
  <si>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</si>
  <si>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</si>
  <si>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</si>
  <si>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</si>
  <si>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</si>
  <si>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</si>
  <si>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</si>
  <si>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</si>
  <si>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</si>
  <si>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</si>
  <si>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</si>
  <si>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</si>
  <si>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</si>
  <si>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</si>
  <si>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</si>
  <si>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</si>
  <si>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</si>
  <si>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</si>
  <si>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</si>
  <si>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</si>
  <si>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</si>
  <si>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</si>
  <si>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</si>
  <si>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</si>
  <si>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</si>
  <si>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</si>
  <si>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</si>
  <si>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</si>
  <si>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</si>
  <si>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</si>
  <si>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</si>
  <si>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</si>
  <si>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</si>
  <si>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</si>
  <si>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</si>
  <si>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</si>
  <si>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</si>
  <si>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</si>
  <si>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</si>
  <si>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</si>
  <si>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</si>
  <si>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</si>
  <si>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</si>
  <si>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</si>
  <si>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</si>
  <si>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</si>
  <si>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</si>
  <si>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</si>
  <si>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</si>
  <si>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</si>
  <si>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</si>
  <si>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</si>
  <si>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</si>
  <si>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</si>
  <si>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</si>
  <si>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</si>
  <si>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</si>
  <si>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</si>
  <si>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</si>
  <si>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</si>
  <si>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</si>
  <si>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</si>
  <si>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</si>
  <si>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</si>
  <si>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</si>
  <si>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</si>
  <si>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</si>
  <si>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</si>
  <si>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</si>
  <si>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</si>
  <si>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</si>
  <si>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</si>
  <si>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</si>
  <si>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</si>
  <si>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</si>
  <si>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</si>
  <si>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</si>
  <si>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</si>
  <si>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</si>
  <si>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</si>
  <si>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</si>
  <si>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</si>
  <si>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</si>
  <si>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</si>
  <si>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</si>
  <si>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</si>
  <si>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</si>
  <si>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</si>
  <si>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</si>
  <si>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</si>
  <si>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</si>
  <si>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</si>
  <si>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</si>
  <si>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</si>
  <si>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</si>
  <si>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</si>
  <si>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</si>
  <si>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</si>
  <si>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</si>
  <si>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</si>
  <si>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</si>
  <si>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</si>
  <si>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</si>
  <si>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</si>
  <si>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</si>
  <si>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</si>
  <si>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</si>
  <si>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</si>
  <si>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</si>
  <si>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</si>
  <si>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</si>
  <si>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</si>
  <si>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</si>
  <si>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</si>
  <si>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</si>
  <si>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</si>
  <si>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</si>
  <si>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</si>
  <si>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</si>
  <si>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</si>
  <si>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</si>
  <si>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</si>
  <si>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</si>
  <si>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</si>
  <si>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</si>
  <si>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</si>
  <si>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</si>
  <si>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</si>
  <si>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</si>
  <si>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</si>
  <si>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</si>
  <si>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</si>
  <si>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</si>
  <si>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</si>
  <si>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</si>
  <si>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</si>
  <si>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</si>
  <si>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</si>
  <si>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</si>
  <si>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</si>
  <si>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</si>
  <si>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</si>
  <si>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</si>
  <si>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</si>
  <si>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</si>
  <si>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</si>
  <si>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</si>
  <si>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</si>
  <si>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</si>
  <si>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</si>
  <si>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</si>
  <si>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</si>
  <si>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</si>
  <si>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</si>
  <si>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</si>
  <si>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</si>
  <si>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</si>
  <si>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</si>
  <si>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</si>
  <si>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</si>
  <si>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</si>
  <si>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</si>
  <si>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</si>
  <si>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</si>
  <si>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</si>
  <si>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</si>
  <si>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</si>
  <si>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</si>
  <si>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109 Ministarstvo pravosuđa, uprave i digitalne transofrmacije</t>
  </si>
  <si>
    <t>65 Županijski sudovi</t>
  </si>
  <si>
    <t>3445 PULA ŽUPANIJSKI SUD</t>
  </si>
  <si>
    <t>2803 Vođenje sudskih postupaka</t>
  </si>
  <si>
    <t>11</t>
  </si>
  <si>
    <t>43</t>
  </si>
  <si>
    <t>A638000</t>
  </si>
  <si>
    <t>Vođenje sudskih postupaka iz nadležnosti županijskih sudova</t>
  </si>
  <si>
    <t>TEKUĆI PLAN  2025.*</t>
  </si>
  <si>
    <t>IZVRŠENJE 1.-6.2025.*</t>
  </si>
  <si>
    <t xml:space="preserve">INDEKS**
</t>
  </si>
  <si>
    <t>Opći prihodi i primici</t>
  </si>
  <si>
    <t>Vlastiti prihodi</t>
  </si>
  <si>
    <t>Ostali 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</si>
</sst>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7" fillId="0" borderId="0"/>
    <xf numFmtId="0" fontId="7" fillId="0" borderId="0"/>
  </cellStyleXfs>
  <cellXfs count="124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64" fontId="17" fillId="0" borderId="3" xfId="2" applyFont="1" applyBorder="1" applyAlignment="1">
      <alignment horizontal="left"/>
    </xf>
    <xf numFmtId="164" fontId="17" fillId="0" borderId="3" xfId="0" applyNumberFormat="1" applyFont="1" applyBorder="1"/>
    <xf numFmtId="164" fontId="18" fillId="0" borderId="0" xfId="2" applyFont="1" applyBorder="1"/>
    <xf numFmtId="164" fontId="18" fillId="0" borderId="0" xfId="2" applyFont="1"/>
    <xf numFmtId="0" fontId="17" fillId="0" borderId="3" xfId="2" applyNumberFormat="1" applyFont="1" applyBorder="1" applyAlignment="1">
      <alignment horizontal="left"/>
    </xf>
    <xf numFmtId="164" fontId="9" fillId="0" borderId="3" xfId="2" applyFont="1" applyBorder="1"/>
    <xf numFmtId="164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164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5" fontId="17" fillId="5" borderId="6" xfId="2" applyNumberFormat="1" applyFont="1" applyFill="1" applyBorder="1" applyAlignment="1"/>
    <xf numFmtId="165" fontId="17" fillId="0" borderId="7" xfId="2" applyNumberFormat="1" applyFont="1" applyBorder="1" applyAlignment="1">
      <alignment horizontal="center"/>
    </xf>
    <xf numFmtId="165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164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164" fontId="20" fillId="8" borderId="13" xfId="2" applyFont="1" applyFill="1" applyBorder="1" applyAlignment="1">
      <alignment horizontal="left" wrapText="1"/>
    </xf>
    <xf numFmtId="0" fontId="18" fillId="0" borderId="0" xfId="3" applyFont="1"/>
    <xf numFmtId="164" fontId="18" fillId="0" borderId="3" xfId="2" applyFont="1" applyBorder="1" applyAlignment="1">
      <alignment horizontal="center"/>
    </xf>
    <xf numFmtId="164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view="pageBreakPreview" zoomScale="60" zoomScaleNormal="100" workbookViewId="0">
      <selection activeCell="L12" sqref="L12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7" t="s">
        <v>41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20"/>
    </row>
    <row r="2" spans="2:13" ht="18" customHeight="1" x14ac:dyDescent="0.3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6" t="s">
        <v>4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19"/>
    </row>
    <row r="4" spans="2:13" ht="17.45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6" t="s">
        <v>24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18"/>
    </row>
    <row r="6" spans="2:13" ht="18" customHeight="1" x14ac:dyDescent="0.3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8" t="s">
        <v>31</v>
      </c>
      <c r="C7" s="108"/>
      <c r="D7" s="108"/>
      <c r="E7" s="108"/>
      <c r="F7" s="108"/>
      <c r="G7" s="5"/>
      <c r="H7" s="6"/>
      <c r="I7" s="6"/>
      <c r="J7" s="6"/>
      <c r="K7" s="22"/>
      <c r="L7" s="22"/>
    </row>
    <row r="8" spans="2:13" ht="25.5" x14ac:dyDescent="0.25">
      <c r="B8" s="105" t="s">
        <v>3</v>
      </c>
      <c r="C8" s="105"/>
      <c r="D8" s="105"/>
      <c r="E8" s="105"/>
      <c r="F8" s="105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ht="14.45" x14ac:dyDescent="0.3">
      <c r="B9" s="106">
        <v>1</v>
      </c>
      <c r="C9" s="106"/>
      <c r="D9" s="106"/>
      <c r="E9" s="106"/>
      <c r="F9" s="107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ht="14.45" x14ac:dyDescent="0.3">
      <c r="B10" s="101" t="s">
        <v>8</v>
      </c>
      <c r="C10" s="102"/>
      <c r="D10" s="102"/>
      <c r="E10" s="102"/>
      <c r="F10" s="103"/>
      <c r="G10" s="85">
        <f>1436300.61+0.95+25000</f>
        <v>1461301.56</v>
      </c>
      <c r="H10" s="86">
        <v>3175347</v>
      </c>
      <c r="I10" s="86">
        <v>3175347</v>
      </c>
      <c r="J10" s="86">
        <f>1782870.32+25867.63+206.25</f>
        <v>1808944.2</v>
      </c>
      <c r="K10" s="86"/>
      <c r="L10" s="86"/>
    </row>
    <row r="11" spans="2:13" ht="14.45" x14ac:dyDescent="0.3">
      <c r="B11" s="104" t="s">
        <v>7</v>
      </c>
      <c r="C11" s="103"/>
      <c r="D11" s="103"/>
      <c r="E11" s="103"/>
      <c r="F11" s="103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ht="14.45" x14ac:dyDescent="0.3">
      <c r="B12" s="98" t="s">
        <v>0</v>
      </c>
      <c r="C12" s="99"/>
      <c r="D12" s="99"/>
      <c r="E12" s="99"/>
      <c r="F12" s="100"/>
      <c r="G12" s="87">
        <f>G10+G11</f>
        <v>1461301.56</v>
      </c>
      <c r="H12" s="87">
        <f t="shared" ref="H12:J12" si="0">H10+H11</f>
        <v>3175347</v>
      </c>
      <c r="I12" s="87">
        <f t="shared" si="0"/>
        <v>3175347</v>
      </c>
      <c r="J12" s="87">
        <f t="shared" si="0"/>
        <v>1808944.2</v>
      </c>
      <c r="K12" s="88">
        <f>J12/G12*100</f>
        <v>123.78993149093742</v>
      </c>
      <c r="L12" s="88">
        <f>J12/I12*100</f>
        <v>56.968394320368766</v>
      </c>
    </row>
    <row r="13" spans="2:13" ht="14.45" x14ac:dyDescent="0.3">
      <c r="B13" s="114" t="s">
        <v>9</v>
      </c>
      <c r="C13" s="102"/>
      <c r="D13" s="102"/>
      <c r="E13" s="102"/>
      <c r="F13" s="102"/>
      <c r="G13" s="89">
        <v>1423604.7</v>
      </c>
      <c r="H13" s="86">
        <v>3050768</v>
      </c>
      <c r="I13" s="86">
        <v>3050768</v>
      </c>
      <c r="J13" s="86">
        <v>1778146.82</v>
      </c>
      <c r="K13" s="86"/>
      <c r="L13" s="86"/>
    </row>
    <row r="14" spans="2:13" ht="14.45" x14ac:dyDescent="0.3">
      <c r="B14" s="104" t="s">
        <v>10</v>
      </c>
      <c r="C14" s="103"/>
      <c r="D14" s="103"/>
      <c r="E14" s="103"/>
      <c r="F14" s="103"/>
      <c r="G14" s="85">
        <v>12695.91</v>
      </c>
      <c r="H14" s="86">
        <v>124579</v>
      </c>
      <c r="I14" s="86">
        <v>124579</v>
      </c>
      <c r="J14" s="86">
        <v>4723.5</v>
      </c>
      <c r="K14" s="86"/>
      <c r="L14" s="86"/>
    </row>
    <row r="15" spans="2:13" ht="14.45" x14ac:dyDescent="0.3">
      <c r="B15" s="14" t="s">
        <v>1</v>
      </c>
      <c r="C15" s="15"/>
      <c r="D15" s="15"/>
      <c r="E15" s="15"/>
      <c r="F15" s="15"/>
      <c r="G15" s="87">
        <f>G13+G14</f>
        <v>1436300.6099999999</v>
      </c>
      <c r="H15" s="87">
        <f t="shared" ref="H15:J15" si="1">H13+H14</f>
        <v>3175347</v>
      </c>
      <c r="I15" s="87">
        <f t="shared" si="1"/>
        <v>3175347</v>
      </c>
      <c r="J15" s="87">
        <f t="shared" si="1"/>
        <v>1782870.32</v>
      </c>
      <c r="K15" s="88">
        <f>J15/G15*100</f>
        <v>124.129329722975</v>
      </c>
      <c r="L15" s="88">
        <f>J15/I15*100</f>
        <v>56.147259496363695</v>
      </c>
    </row>
    <row r="16" spans="2:13" x14ac:dyDescent="0.25">
      <c r="B16" s="113" t="s">
        <v>2</v>
      </c>
      <c r="C16" s="99"/>
      <c r="D16" s="99"/>
      <c r="E16" s="99"/>
      <c r="F16" s="99"/>
      <c r="G16" s="90">
        <f>G12-G15</f>
        <v>25000.950000000186</v>
      </c>
      <c r="H16" s="90">
        <f t="shared" ref="H16:J16" si="2">H12-H15</f>
        <v>0</v>
      </c>
      <c r="I16" s="90">
        <f t="shared" si="2"/>
        <v>0</v>
      </c>
      <c r="J16" s="90">
        <f t="shared" si="2"/>
        <v>26073.879999999888</v>
      </c>
      <c r="K16" s="88">
        <f>J16/G16*100</f>
        <v>104.29155692083579</v>
      </c>
      <c r="L16" s="88">
        <v>0</v>
      </c>
    </row>
    <row r="17" spans="1:49" ht="17.45" x14ac:dyDescent="0.3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8" t="s">
        <v>28</v>
      </c>
      <c r="C18" s="108"/>
      <c r="D18" s="108"/>
      <c r="E18" s="108"/>
      <c r="F18" s="108"/>
      <c r="G18" s="7"/>
      <c r="H18" s="7"/>
      <c r="I18" s="7"/>
      <c r="J18" s="7"/>
      <c r="K18" s="1"/>
      <c r="L18" s="1"/>
      <c r="M18" s="1"/>
    </row>
    <row r="19" spans="1:49" ht="25.5" x14ac:dyDescent="0.25">
      <c r="B19" s="105" t="s">
        <v>3</v>
      </c>
      <c r="C19" s="105"/>
      <c r="D19" s="105"/>
      <c r="E19" s="105"/>
      <c r="F19" s="105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ht="14.45" x14ac:dyDescent="0.3">
      <c r="B20" s="109">
        <v>1</v>
      </c>
      <c r="C20" s="110"/>
      <c r="D20" s="110"/>
      <c r="E20" s="110"/>
      <c r="F20" s="110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1" t="s">
        <v>11</v>
      </c>
      <c r="C21" s="111"/>
      <c r="D21" s="111"/>
      <c r="E21" s="111"/>
      <c r="F21" s="111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ht="14.45" x14ac:dyDescent="0.3">
      <c r="B22" s="101" t="s">
        <v>12</v>
      </c>
      <c r="C22" s="102"/>
      <c r="D22" s="102"/>
      <c r="E22" s="102"/>
      <c r="F22" s="102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5" t="s">
        <v>23</v>
      </c>
      <c r="C23" s="116"/>
      <c r="D23" s="116"/>
      <c r="E23" s="116"/>
      <c r="F23" s="117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>
        <v>0</v>
      </c>
      <c r="L23" s="93">
        <v>0</v>
      </c>
    </row>
    <row r="24" spans="1:49" s="29" customFormat="1" ht="15" customHeight="1" x14ac:dyDescent="0.3">
      <c r="A24"/>
      <c r="B24" s="101" t="s">
        <v>5</v>
      </c>
      <c r="C24" s="102"/>
      <c r="D24" s="102"/>
      <c r="E24" s="102"/>
      <c r="F24" s="102"/>
      <c r="G24" s="89">
        <f>0.95+25000</f>
        <v>25000.95</v>
      </c>
      <c r="H24" s="86">
        <v>25867.63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1" t="s">
        <v>27</v>
      </c>
      <c r="C25" s="102"/>
      <c r="D25" s="102"/>
      <c r="E25" s="102"/>
      <c r="F25" s="102"/>
      <c r="G25" s="89">
        <f>-(867.63+25000)</f>
        <v>-25867.63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ht="14.45" x14ac:dyDescent="0.3">
      <c r="A26" s="35"/>
      <c r="B26" s="115" t="s">
        <v>29</v>
      </c>
      <c r="C26" s="116"/>
      <c r="D26" s="116"/>
      <c r="E26" s="116"/>
      <c r="F26" s="117"/>
      <c r="G26" s="94">
        <f>G24+G25</f>
        <v>-866.68000000000029</v>
      </c>
      <c r="H26" s="94">
        <f t="shared" ref="H26:J26" si="4">H24+H25</f>
        <v>25867.63</v>
      </c>
      <c r="I26" s="94">
        <f t="shared" si="4"/>
        <v>0</v>
      </c>
      <c r="J26" s="94">
        <f t="shared" si="4"/>
        <v>0</v>
      </c>
      <c r="K26" s="93">
        <f>J26/G26*100</f>
        <v>0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2" t="s">
        <v>30</v>
      </c>
      <c r="C27" s="112"/>
      <c r="D27" s="112"/>
      <c r="E27" s="112"/>
      <c r="F27" s="112"/>
      <c r="G27" s="94">
        <f>G16+G26</f>
        <v>24134.270000000186</v>
      </c>
      <c r="H27" s="94">
        <f t="shared" ref="H27:J27" si="5">H16+H26</f>
        <v>25867.63</v>
      </c>
      <c r="I27" s="94">
        <f t="shared" si="5"/>
        <v>0</v>
      </c>
      <c r="J27" s="94">
        <f t="shared" si="5"/>
        <v>26073.879999999888</v>
      </c>
      <c r="K27" s="93">
        <f>J27/G27*100</f>
        <v>108.03674608761602</v>
      </c>
      <c r="L27" s="93" t="e">
        <f>J27/I27*100</f>
        <v>#DIV/0!</v>
      </c>
    </row>
    <row r="29" spans="1:49" ht="14.45" x14ac:dyDescent="0.3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7"/>
  <sheetViews>
    <sheetView view="pageBreakPreview" topLeftCell="A18" zoomScale="60" zoomScaleNormal="90" workbookViewId="0">
      <selection activeCell="R25" sqref="R25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7.45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6" t="s">
        <v>4</v>
      </c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2:12" ht="17.45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6" t="s">
        <v>26</v>
      </c>
      <c r="C4" s="96"/>
      <c r="D4" s="96"/>
      <c r="E4" s="96"/>
      <c r="F4" s="96"/>
      <c r="G4" s="96"/>
      <c r="H4" s="96"/>
      <c r="I4" s="96"/>
      <c r="J4" s="96"/>
      <c r="K4" s="96"/>
      <c r="L4" s="96"/>
    </row>
    <row r="5" spans="2:12" ht="17.45" x14ac:dyDescent="0.3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6" t="s">
        <v>15</v>
      </c>
      <c r="C6" s="96"/>
      <c r="D6" s="96"/>
      <c r="E6" s="96"/>
      <c r="F6" s="96"/>
      <c r="G6" s="96"/>
      <c r="H6" s="96"/>
      <c r="I6" s="96"/>
      <c r="J6" s="96"/>
      <c r="K6" s="96"/>
      <c r="L6" s="96"/>
    </row>
    <row r="7" spans="2:12" ht="17.45" x14ac:dyDescent="0.3">
      <c r="B7" s="3"/>
      <c r="C7" s="3"/>
      <c r="D7" s="3"/>
      <c r="E7" s="3"/>
      <c r="F7" s="3"/>
      <c r="G7" s="95"/>
      <c r="H7" s="3"/>
      <c r="I7" s="3"/>
      <c r="J7" s="4"/>
      <c r="K7" s="4"/>
      <c r="L7" s="4"/>
    </row>
    <row r="8" spans="2:12" ht="45" customHeight="1" x14ac:dyDescent="0.25">
      <c r="B8" s="118" t="s">
        <v>3</v>
      </c>
      <c r="C8" s="119"/>
      <c r="D8" s="119"/>
      <c r="E8" s="119"/>
      <c r="F8" s="120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ht="14.45" x14ac:dyDescent="0.3">
      <c r="B9" s="121">
        <v>1</v>
      </c>
      <c r="C9" s="122"/>
      <c r="D9" s="122"/>
      <c r="E9" s="122"/>
      <c r="F9" s="123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ht="14.45" x14ac:dyDescent="0.3">
      <c r="B10" s="65"/>
      <c r="C10" s="66"/>
      <c r="D10" s="67"/>
      <c r="E10" s="68"/>
      <c r="F10" s="60" t="s">
        <v>38</v>
      </c>
      <c r="G10" s="65">
        <f>G11</f>
        <v>1461301.5599999998</v>
      </c>
      <c r="H10" s="65">
        <f>H11</f>
        <v>3175347</v>
      </c>
      <c r="I10" s="65">
        <f>I11</f>
        <v>3175347</v>
      </c>
      <c r="J10" s="65">
        <f>J11</f>
        <v>1808944.2</v>
      </c>
      <c r="K10" s="69">
        <f t="shared" ref="K10:K21" si="0">(J10*100)/G10</f>
        <v>123.78993149093745</v>
      </c>
      <c r="L10" s="69">
        <f t="shared" ref="L10:L21" si="1">(J10*100)/I10</f>
        <v>56.968394320368766</v>
      </c>
    </row>
    <row r="11" spans="2:12" ht="14.45" x14ac:dyDescent="0.3">
      <c r="B11" s="65" t="s">
        <v>50</v>
      </c>
      <c r="C11" s="65"/>
      <c r="D11" s="65"/>
      <c r="E11" s="65"/>
      <c r="F11" s="65" t="s">
        <v>51</v>
      </c>
      <c r="G11" s="65">
        <f>G12+G15+G18</f>
        <v>1461301.5599999998</v>
      </c>
      <c r="H11" s="65">
        <f>H12+H15+H18</f>
        <v>3175347</v>
      </c>
      <c r="I11" s="65">
        <f>I12+I15+I18</f>
        <v>3175347</v>
      </c>
      <c r="J11" s="65">
        <f>J12+J15+J18</f>
        <v>1808944.2</v>
      </c>
      <c r="K11" s="65">
        <f t="shared" si="0"/>
        <v>123.78993149093745</v>
      </c>
      <c r="L11" s="65">
        <f t="shared" si="1"/>
        <v>56.968394320368766</v>
      </c>
    </row>
    <row r="12" spans="2:12" ht="14.45" x14ac:dyDescent="0.3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25000</v>
      </c>
      <c r="H12" s="65">
        <f t="shared" si="2"/>
        <v>100</v>
      </c>
      <c r="I12" s="65">
        <f t="shared" si="2"/>
        <v>100</v>
      </c>
      <c r="J12" s="65">
        <f t="shared" si="2"/>
        <v>25000</v>
      </c>
      <c r="K12" s="65">
        <f t="shared" si="0"/>
        <v>100</v>
      </c>
      <c r="L12" s="65">
        <f t="shared" si="1"/>
        <v>25000</v>
      </c>
    </row>
    <row r="13" spans="2:12" ht="14.45" x14ac:dyDescent="0.3">
      <c r="B13" s="65"/>
      <c r="C13" s="65"/>
      <c r="D13" s="65" t="s">
        <v>54</v>
      </c>
      <c r="E13" s="65"/>
      <c r="F13" s="65" t="s">
        <v>55</v>
      </c>
      <c r="G13" s="65">
        <f t="shared" si="2"/>
        <v>25000</v>
      </c>
      <c r="H13" s="65">
        <f t="shared" si="2"/>
        <v>100</v>
      </c>
      <c r="I13" s="65">
        <f t="shared" si="2"/>
        <v>100</v>
      </c>
      <c r="J13" s="65">
        <f t="shared" si="2"/>
        <v>25000</v>
      </c>
      <c r="K13" s="65">
        <f t="shared" si="0"/>
        <v>100</v>
      </c>
      <c r="L13" s="65">
        <f t="shared" si="1"/>
        <v>25000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25000</v>
      </c>
      <c r="H14" s="66">
        <v>100</v>
      </c>
      <c r="I14" s="66">
        <v>100</v>
      </c>
      <c r="J14" s="66">
        <v>25000</v>
      </c>
      <c r="K14" s="66">
        <f t="shared" si="0"/>
        <v>100</v>
      </c>
      <c r="L14" s="66">
        <f t="shared" si="1"/>
        <v>25000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0.95</v>
      </c>
      <c r="H15" s="65">
        <f t="shared" si="3"/>
        <v>1525</v>
      </c>
      <c r="I15" s="65">
        <f t="shared" si="3"/>
        <v>1525</v>
      </c>
      <c r="J15" s="65">
        <f t="shared" si="3"/>
        <v>1073.8800000000001</v>
      </c>
      <c r="K15" s="65">
        <f t="shared" si="0"/>
        <v>113040.00000000001</v>
      </c>
      <c r="L15" s="65">
        <f t="shared" si="1"/>
        <v>70.418360655737715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0.95</v>
      </c>
      <c r="H16" s="65">
        <f t="shared" si="3"/>
        <v>1525</v>
      </c>
      <c r="I16" s="65">
        <f t="shared" si="3"/>
        <v>1525</v>
      </c>
      <c r="J16" s="65">
        <f t="shared" si="3"/>
        <v>1073.8800000000001</v>
      </c>
      <c r="K16" s="65">
        <f t="shared" si="0"/>
        <v>113040.00000000001</v>
      </c>
      <c r="L16" s="65">
        <f t="shared" si="1"/>
        <v>70.418360655737715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0.95</v>
      </c>
      <c r="H17" s="66">
        <v>1525</v>
      </c>
      <c r="I17" s="66">
        <v>1525</v>
      </c>
      <c r="J17" s="66">
        <f>867.63+206.25</f>
        <v>1073.8800000000001</v>
      </c>
      <c r="K17" s="66">
        <f>(J17*100)/G17</f>
        <v>113040.00000000001</v>
      </c>
      <c r="L17" s="66">
        <f t="shared" si="1"/>
        <v>70.418360655737715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>G19</f>
        <v>1436300.6099999999</v>
      </c>
      <c r="H18" s="65">
        <f>H19</f>
        <v>3173722</v>
      </c>
      <c r="I18" s="65">
        <f>I19</f>
        <v>3173722</v>
      </c>
      <c r="J18" s="65">
        <f>J19</f>
        <v>1782870.32</v>
      </c>
      <c r="K18" s="65">
        <f t="shared" si="0"/>
        <v>124.12932972297493</v>
      </c>
      <c r="L18" s="65">
        <f t="shared" si="1"/>
        <v>56.17600785450017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>G20+G21</f>
        <v>1436300.6099999999</v>
      </c>
      <c r="H19" s="65">
        <f>H20+H21</f>
        <v>3173722</v>
      </c>
      <c r="I19" s="65">
        <f>I20+I21</f>
        <v>3173722</v>
      </c>
      <c r="J19" s="65">
        <f>J20+J21</f>
        <v>1782870.32</v>
      </c>
      <c r="K19" s="65">
        <f t="shared" si="0"/>
        <v>124.12932972297493</v>
      </c>
      <c r="L19" s="65">
        <f t="shared" si="1"/>
        <v>56.17600785450017</v>
      </c>
    </row>
    <row r="20" spans="2:12" ht="14.45" x14ac:dyDescent="0.3">
      <c r="B20" s="66"/>
      <c r="C20" s="66"/>
      <c r="D20" s="66"/>
      <c r="E20" s="66" t="s">
        <v>68</v>
      </c>
      <c r="F20" s="66" t="s">
        <v>69</v>
      </c>
      <c r="G20" s="89">
        <v>1423604.7</v>
      </c>
      <c r="H20" s="66">
        <v>3049143</v>
      </c>
      <c r="I20" s="66">
        <v>3049143</v>
      </c>
      <c r="J20" s="66">
        <v>1778146.82</v>
      </c>
      <c r="K20" s="66">
        <f t="shared" si="0"/>
        <v>124.90453424324885</v>
      </c>
      <c r="L20" s="66">
        <f t="shared" si="1"/>
        <v>58.316281656845874</v>
      </c>
    </row>
    <row r="21" spans="2:12" ht="14.45" x14ac:dyDescent="0.3">
      <c r="B21" s="66"/>
      <c r="C21" s="66"/>
      <c r="D21" s="66"/>
      <c r="E21" s="66" t="s">
        <v>70</v>
      </c>
      <c r="F21" s="66" t="s">
        <v>71</v>
      </c>
      <c r="G21" s="85">
        <v>12695.91</v>
      </c>
      <c r="H21" s="66">
        <v>124579</v>
      </c>
      <c r="I21" s="66">
        <v>124579</v>
      </c>
      <c r="J21" s="66">
        <v>4723.5</v>
      </c>
      <c r="K21" s="66">
        <f t="shared" si="0"/>
        <v>37.204895119766917</v>
      </c>
      <c r="L21" s="66">
        <f t="shared" si="1"/>
        <v>3.7915700077862242</v>
      </c>
    </row>
    <row r="22" spans="2:12" ht="14.45" x14ac:dyDescent="0.3">
      <c r="F22" s="35"/>
    </row>
    <row r="23" spans="2:12" ht="14.45" x14ac:dyDescent="0.3">
      <c r="F23" s="35"/>
    </row>
    <row r="24" spans="2:12" ht="36.75" customHeight="1" x14ac:dyDescent="0.25">
      <c r="B24" s="118" t="s">
        <v>3</v>
      </c>
      <c r="C24" s="119"/>
      <c r="D24" s="119"/>
      <c r="E24" s="119"/>
      <c r="F24" s="120"/>
      <c r="G24" s="28" t="s">
        <v>46</v>
      </c>
      <c r="H24" s="28" t="s">
        <v>43</v>
      </c>
      <c r="I24" s="28" t="s">
        <v>44</v>
      </c>
      <c r="J24" s="28" t="s">
        <v>47</v>
      </c>
      <c r="K24" s="28" t="s">
        <v>6</v>
      </c>
      <c r="L24" s="28" t="s">
        <v>22</v>
      </c>
    </row>
    <row r="25" spans="2:12" ht="14.45" x14ac:dyDescent="0.3">
      <c r="B25" s="121">
        <v>1</v>
      </c>
      <c r="C25" s="122"/>
      <c r="D25" s="122"/>
      <c r="E25" s="122"/>
      <c r="F25" s="123"/>
      <c r="G25" s="30">
        <v>2</v>
      </c>
      <c r="H25" s="30">
        <v>3</v>
      </c>
      <c r="I25" s="30">
        <v>4</v>
      </c>
      <c r="J25" s="30">
        <v>5</v>
      </c>
      <c r="K25" s="30" t="s">
        <v>13</v>
      </c>
      <c r="L25" s="30" t="s">
        <v>14</v>
      </c>
    </row>
    <row r="26" spans="2:12" ht="14.45" x14ac:dyDescent="0.3">
      <c r="B26" s="65"/>
      <c r="C26" s="66"/>
      <c r="D26" s="67"/>
      <c r="E26" s="68"/>
      <c r="F26" s="8" t="s">
        <v>21</v>
      </c>
      <c r="G26" s="65">
        <f>G27+G68</f>
        <v>1436300.6099999999</v>
      </c>
      <c r="H26" s="65">
        <f>H27+H68</f>
        <v>3175347</v>
      </c>
      <c r="I26" s="65">
        <f>I27+I68</f>
        <v>3175347</v>
      </c>
      <c r="J26" s="65">
        <f>J27+J68</f>
        <v>1782870.3200000003</v>
      </c>
      <c r="K26" s="70">
        <f t="shared" ref="K26:K57" si="4">(J26*100)/G26</f>
        <v>124.12932972297493</v>
      </c>
      <c r="L26" s="70">
        <f t="shared" ref="L26:L57" si="5">(J26*100)/I26</f>
        <v>56.147259496363702</v>
      </c>
    </row>
    <row r="27" spans="2:12" ht="14.45" x14ac:dyDescent="0.3">
      <c r="B27" s="65" t="s">
        <v>72</v>
      </c>
      <c r="C27" s="65"/>
      <c r="D27" s="65"/>
      <c r="E27" s="65"/>
      <c r="F27" s="65" t="s">
        <v>73</v>
      </c>
      <c r="G27" s="65">
        <f>G28+G36+G63</f>
        <v>1423604.7</v>
      </c>
      <c r="H27" s="65">
        <f>H28+H36+H63</f>
        <v>3050768</v>
      </c>
      <c r="I27" s="65">
        <f>I28+I36+I63</f>
        <v>3050768</v>
      </c>
      <c r="J27" s="65">
        <f>J28+J36+J63</f>
        <v>1778146.8200000003</v>
      </c>
      <c r="K27" s="65">
        <f t="shared" si="4"/>
        <v>124.90453424324885</v>
      </c>
      <c r="L27" s="65">
        <f t="shared" si="5"/>
        <v>58.28521932837895</v>
      </c>
    </row>
    <row r="28" spans="2:12" ht="14.45" x14ac:dyDescent="0.3">
      <c r="B28" s="65"/>
      <c r="C28" s="65" t="s">
        <v>74</v>
      </c>
      <c r="D28" s="65"/>
      <c r="E28" s="65"/>
      <c r="F28" s="65" t="s">
        <v>75</v>
      </c>
      <c r="G28" s="65">
        <f>G29+G32+G34</f>
        <v>1192676.43</v>
      </c>
      <c r="H28" s="65">
        <f>H29+H32+H34</f>
        <v>2528648</v>
      </c>
      <c r="I28" s="65">
        <f>I29+I32+I34</f>
        <v>2528648</v>
      </c>
      <c r="J28" s="65">
        <f>J29+J32+J34</f>
        <v>1477241.9900000002</v>
      </c>
      <c r="K28" s="65">
        <f t="shared" si="4"/>
        <v>123.85941004971482</v>
      </c>
      <c r="L28" s="65">
        <f t="shared" si="5"/>
        <v>58.420230494714964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G30+G31</f>
        <v>1002354.91</v>
      </c>
      <c r="H29" s="65">
        <f>H30+H31</f>
        <v>2103600</v>
      </c>
      <c r="I29" s="65">
        <f>I30+I31</f>
        <v>2103600</v>
      </c>
      <c r="J29" s="65">
        <f>J30+J31</f>
        <v>1237837.08</v>
      </c>
      <c r="K29" s="65">
        <f t="shared" si="4"/>
        <v>123.49289335051992</v>
      </c>
      <c r="L29" s="65">
        <f t="shared" si="5"/>
        <v>58.843747860810041</v>
      </c>
    </row>
    <row r="30" spans="2:12" x14ac:dyDescent="0.25">
      <c r="B30" s="66"/>
      <c r="C30" s="66"/>
      <c r="D30" s="66"/>
      <c r="E30" s="66" t="s">
        <v>78</v>
      </c>
      <c r="F30" s="66" t="s">
        <v>79</v>
      </c>
      <c r="G30" s="66">
        <v>996798.98</v>
      </c>
      <c r="H30" s="66">
        <v>2073600</v>
      </c>
      <c r="I30" s="66">
        <v>2073600</v>
      </c>
      <c r="J30" s="66">
        <v>1232408.8600000001</v>
      </c>
      <c r="K30" s="66">
        <f t="shared" si="4"/>
        <v>123.63664938742212</v>
      </c>
      <c r="L30" s="66">
        <f t="shared" si="5"/>
        <v>59.433297646604942</v>
      </c>
    </row>
    <row r="31" spans="2:12" x14ac:dyDescent="0.25">
      <c r="B31" s="66"/>
      <c r="C31" s="66"/>
      <c r="D31" s="66"/>
      <c r="E31" s="66" t="s">
        <v>80</v>
      </c>
      <c r="F31" s="66" t="s">
        <v>81</v>
      </c>
      <c r="G31" s="66">
        <v>5555.93</v>
      </c>
      <c r="H31" s="66">
        <v>30000</v>
      </c>
      <c r="I31" s="66">
        <v>30000</v>
      </c>
      <c r="J31" s="66">
        <v>5428.22</v>
      </c>
      <c r="K31" s="66">
        <f t="shared" si="4"/>
        <v>97.701374927329894</v>
      </c>
      <c r="L31" s="66">
        <f t="shared" si="5"/>
        <v>18.094066666666667</v>
      </c>
    </row>
    <row r="32" spans="2:12" ht="14.45" x14ac:dyDescent="0.3">
      <c r="B32" s="65"/>
      <c r="C32" s="65"/>
      <c r="D32" s="65" t="s">
        <v>82</v>
      </c>
      <c r="E32" s="65"/>
      <c r="F32" s="65" t="s">
        <v>83</v>
      </c>
      <c r="G32" s="65">
        <f>G33</f>
        <v>24932.97</v>
      </c>
      <c r="H32" s="65">
        <f>H33</f>
        <v>77954</v>
      </c>
      <c r="I32" s="65">
        <f>I33</f>
        <v>77954</v>
      </c>
      <c r="J32" s="65">
        <f>J33</f>
        <v>35161.800000000003</v>
      </c>
      <c r="K32" s="65">
        <f t="shared" si="4"/>
        <v>141.0253170801553</v>
      </c>
      <c r="L32" s="65">
        <f t="shared" si="5"/>
        <v>45.105831644303052</v>
      </c>
    </row>
    <row r="33" spans="2:12" ht="14.45" x14ac:dyDescent="0.3">
      <c r="B33" s="66"/>
      <c r="C33" s="66"/>
      <c r="D33" s="66"/>
      <c r="E33" s="66" t="s">
        <v>84</v>
      </c>
      <c r="F33" s="66" t="s">
        <v>83</v>
      </c>
      <c r="G33" s="66">
        <v>24932.97</v>
      </c>
      <c r="H33" s="66">
        <v>77954</v>
      </c>
      <c r="I33" s="66">
        <v>77954</v>
      </c>
      <c r="J33" s="66">
        <v>35161.800000000003</v>
      </c>
      <c r="K33" s="66">
        <f t="shared" si="4"/>
        <v>141.0253170801553</v>
      </c>
      <c r="L33" s="66">
        <f t="shared" si="5"/>
        <v>45.105831644303052</v>
      </c>
    </row>
    <row r="34" spans="2:12" x14ac:dyDescent="0.25">
      <c r="B34" s="65"/>
      <c r="C34" s="65"/>
      <c r="D34" s="65" t="s">
        <v>85</v>
      </c>
      <c r="E34" s="65"/>
      <c r="F34" s="65" t="s">
        <v>86</v>
      </c>
      <c r="G34" s="65">
        <f>G35</f>
        <v>165388.54999999999</v>
      </c>
      <c r="H34" s="65">
        <f>H35</f>
        <v>347094</v>
      </c>
      <c r="I34" s="65">
        <f>I35</f>
        <v>347094</v>
      </c>
      <c r="J34" s="65">
        <f>J35</f>
        <v>204243.11</v>
      </c>
      <c r="K34" s="65">
        <f t="shared" si="4"/>
        <v>123.49289597133539</v>
      </c>
      <c r="L34" s="65">
        <f t="shared" si="5"/>
        <v>58.843745498337626</v>
      </c>
    </row>
    <row r="35" spans="2:12" ht="14.45" x14ac:dyDescent="0.3">
      <c r="B35" s="66"/>
      <c r="C35" s="66"/>
      <c r="D35" s="66"/>
      <c r="E35" s="66" t="s">
        <v>87</v>
      </c>
      <c r="F35" s="66" t="s">
        <v>88</v>
      </c>
      <c r="G35" s="66">
        <v>165388.54999999999</v>
      </c>
      <c r="H35" s="66">
        <v>347094</v>
      </c>
      <c r="I35" s="66">
        <v>347094</v>
      </c>
      <c r="J35" s="66">
        <v>204243.11</v>
      </c>
      <c r="K35" s="66">
        <f t="shared" si="4"/>
        <v>123.49289597133539</v>
      </c>
      <c r="L35" s="66">
        <f t="shared" si="5"/>
        <v>58.843745498337626</v>
      </c>
    </row>
    <row r="36" spans="2:12" ht="14.45" x14ac:dyDescent="0.3">
      <c r="B36" s="65"/>
      <c r="C36" s="65" t="s">
        <v>89</v>
      </c>
      <c r="D36" s="65"/>
      <c r="E36" s="65"/>
      <c r="F36" s="65" t="s">
        <v>90</v>
      </c>
      <c r="G36" s="65">
        <f>G37+G41+G46+G56+G58</f>
        <v>229533.83</v>
      </c>
      <c r="H36" s="65">
        <f>H37+H41+H46+H56+H58</f>
        <v>519653</v>
      </c>
      <c r="I36" s="65">
        <f>I37+I41+I46+I56+I58</f>
        <v>519653</v>
      </c>
      <c r="J36" s="65">
        <f>J37+J41+J46+J56+J58</f>
        <v>299513.60000000003</v>
      </c>
      <c r="K36" s="65">
        <f t="shared" si="4"/>
        <v>130.48778038513976</v>
      </c>
      <c r="L36" s="65">
        <f t="shared" si="5"/>
        <v>57.637230998377767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G38+G39+G40</f>
        <v>29546.38</v>
      </c>
      <c r="H37" s="65">
        <f>H38+H39+H40</f>
        <v>74500</v>
      </c>
      <c r="I37" s="65">
        <f>I38+I39+I40</f>
        <v>74500</v>
      </c>
      <c r="J37" s="65">
        <f>J38+J39+J40</f>
        <v>35633.56</v>
      </c>
      <c r="K37" s="65">
        <f t="shared" si="4"/>
        <v>120.60211775520385</v>
      </c>
      <c r="L37" s="65">
        <f t="shared" si="5"/>
        <v>47.830281879194629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3857.36</v>
      </c>
      <c r="H38" s="66">
        <v>10000</v>
      </c>
      <c r="I38" s="66">
        <v>10000</v>
      </c>
      <c r="J38" s="66">
        <v>3209.25</v>
      </c>
      <c r="K38" s="66">
        <f t="shared" si="4"/>
        <v>83.198094033224791</v>
      </c>
      <c r="L38" s="66">
        <f t="shared" si="5"/>
        <v>32.092500000000001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25190.27</v>
      </c>
      <c r="H39" s="66">
        <v>60000</v>
      </c>
      <c r="I39" s="66">
        <v>60000</v>
      </c>
      <c r="J39" s="66">
        <v>31604.31</v>
      </c>
      <c r="K39" s="66">
        <f t="shared" si="4"/>
        <v>125.46237098689295</v>
      </c>
      <c r="L39" s="66">
        <f t="shared" si="5"/>
        <v>52.673850000000002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498.75</v>
      </c>
      <c r="H40" s="66">
        <v>4500</v>
      </c>
      <c r="I40" s="66">
        <v>4500</v>
      </c>
      <c r="J40" s="66">
        <v>820</v>
      </c>
      <c r="K40" s="66">
        <f t="shared" si="4"/>
        <v>164.41102756892229</v>
      </c>
      <c r="L40" s="66">
        <f t="shared" si="5"/>
        <v>18.222222222222221</v>
      </c>
    </row>
    <row r="41" spans="2:12" ht="14.45" x14ac:dyDescent="0.3">
      <c r="B41" s="65"/>
      <c r="C41" s="65"/>
      <c r="D41" s="65" t="s">
        <v>99</v>
      </c>
      <c r="E41" s="65"/>
      <c r="F41" s="65" t="s">
        <v>100</v>
      </c>
      <c r="G41" s="65">
        <f>G42+G43+G44+G45</f>
        <v>24799.38</v>
      </c>
      <c r="H41" s="65">
        <f>H42+H43+H44+H45</f>
        <v>76641</v>
      </c>
      <c r="I41" s="65">
        <f>I42+I43+I44+I45</f>
        <v>76641</v>
      </c>
      <c r="J41" s="65">
        <f>J42+J43+J44+J45</f>
        <v>20625.27</v>
      </c>
      <c r="K41" s="65">
        <f t="shared" si="4"/>
        <v>83.168490502585144</v>
      </c>
      <c r="L41" s="65">
        <f t="shared" si="5"/>
        <v>26.911535601049046</v>
      </c>
    </row>
    <row r="42" spans="2:12" ht="14.45" x14ac:dyDescent="0.3">
      <c r="B42" s="66"/>
      <c r="C42" s="66"/>
      <c r="D42" s="66"/>
      <c r="E42" s="66" t="s">
        <v>101</v>
      </c>
      <c r="F42" s="66" t="s">
        <v>102</v>
      </c>
      <c r="G42" s="66">
        <v>11555.65</v>
      </c>
      <c r="H42" s="66">
        <v>32000</v>
      </c>
      <c r="I42" s="66">
        <v>32000</v>
      </c>
      <c r="J42" s="66">
        <v>10117.48</v>
      </c>
      <c r="K42" s="66">
        <f t="shared" si="4"/>
        <v>87.554399795770905</v>
      </c>
      <c r="L42" s="66">
        <f t="shared" si="5"/>
        <v>31.617125000000001</v>
      </c>
    </row>
    <row r="43" spans="2:12" ht="14.45" x14ac:dyDescent="0.3">
      <c r="B43" s="66"/>
      <c r="C43" s="66"/>
      <c r="D43" s="66"/>
      <c r="E43" s="66" t="s">
        <v>103</v>
      </c>
      <c r="F43" s="66" t="s">
        <v>104</v>
      </c>
      <c r="G43" s="66">
        <v>11789.6</v>
      </c>
      <c r="H43" s="66">
        <v>35535</v>
      </c>
      <c r="I43" s="66">
        <v>35535</v>
      </c>
      <c r="J43" s="66">
        <v>9105.86</v>
      </c>
      <c r="K43" s="66">
        <f t="shared" si="4"/>
        <v>77.236377824523302</v>
      </c>
      <c r="L43" s="66">
        <f t="shared" si="5"/>
        <v>25.625045729562402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1454.13</v>
      </c>
      <c r="H44" s="66">
        <v>8442</v>
      </c>
      <c r="I44" s="66">
        <v>8442</v>
      </c>
      <c r="J44" s="66">
        <v>1401.93</v>
      </c>
      <c r="K44" s="66">
        <f t="shared" si="4"/>
        <v>96.410224670421485</v>
      </c>
      <c r="L44" s="66">
        <f t="shared" si="5"/>
        <v>16.606609808102345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0</v>
      </c>
      <c r="H45" s="66">
        <v>664</v>
      </c>
      <c r="I45" s="66">
        <v>664</v>
      </c>
      <c r="J45" s="66">
        <v>0</v>
      </c>
      <c r="K45" s="66">
        <v>0</v>
      </c>
      <c r="L45" s="66">
        <f t="shared" si="5"/>
        <v>0</v>
      </c>
    </row>
    <row r="46" spans="2:12" x14ac:dyDescent="0.25">
      <c r="B46" s="65"/>
      <c r="C46" s="65"/>
      <c r="D46" s="65" t="s">
        <v>109</v>
      </c>
      <c r="E46" s="65"/>
      <c r="F46" s="65" t="s">
        <v>110</v>
      </c>
      <c r="G46" s="65">
        <f>G47+G48+G49+G50+G51+G52+G53+G54+G55</f>
        <v>167601.04999999999</v>
      </c>
      <c r="H46" s="65">
        <f>H47+H48+H49+H50+H51+H52+H53+H54+H55</f>
        <v>348224</v>
      </c>
      <c r="I46" s="65">
        <f>I47+I48+I49+I50+I51+I52+I53+I54+I55</f>
        <v>348224</v>
      </c>
      <c r="J46" s="65">
        <f>J47+J48+J49+J50+J51+J52+J53+J54+J55</f>
        <v>237649.07</v>
      </c>
      <c r="K46" s="65">
        <f t="shared" si="4"/>
        <v>141.79449949746737</v>
      </c>
      <c r="L46" s="65">
        <f t="shared" si="5"/>
        <v>68.246034161918772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10822.36</v>
      </c>
      <c r="H47" s="66">
        <v>31919</v>
      </c>
      <c r="I47" s="66">
        <v>31919</v>
      </c>
      <c r="J47" s="66">
        <v>11933.76</v>
      </c>
      <c r="K47" s="66">
        <f t="shared" si="4"/>
        <v>110.26947911546095</v>
      </c>
      <c r="L47" s="66">
        <f t="shared" si="5"/>
        <v>37.387637457313822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3366.6</v>
      </c>
      <c r="H48" s="66">
        <v>30000</v>
      </c>
      <c r="I48" s="66">
        <v>30000</v>
      </c>
      <c r="J48" s="66">
        <v>2746.02</v>
      </c>
      <c r="K48" s="66">
        <f t="shared" si="4"/>
        <v>81.566565674567812</v>
      </c>
      <c r="L48" s="66">
        <f t="shared" si="5"/>
        <v>9.1533999999999995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248.85</v>
      </c>
      <c r="H49" s="66">
        <v>2664</v>
      </c>
      <c r="I49" s="66">
        <v>2664</v>
      </c>
      <c r="J49" s="66">
        <v>229</v>
      </c>
      <c r="K49" s="66">
        <f t="shared" si="4"/>
        <v>92.02330721318063</v>
      </c>
      <c r="L49" s="66">
        <f t="shared" si="5"/>
        <v>8.5960960960960957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6328.37</v>
      </c>
      <c r="H50" s="66">
        <v>15000</v>
      </c>
      <c r="I50" s="66">
        <v>15000</v>
      </c>
      <c r="J50" s="66">
        <v>6189.37</v>
      </c>
      <c r="K50" s="66">
        <f t="shared" si="4"/>
        <v>97.803541828306507</v>
      </c>
      <c r="L50" s="66">
        <f t="shared" si="5"/>
        <v>41.262466666666668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3863.82</v>
      </c>
      <c r="H51" s="66">
        <v>11643</v>
      </c>
      <c r="I51" s="66">
        <v>11643</v>
      </c>
      <c r="J51" s="66">
        <v>3937.78</v>
      </c>
      <c r="K51" s="66">
        <f t="shared" si="4"/>
        <v>101.91416784425775</v>
      </c>
      <c r="L51" s="66">
        <f t="shared" si="5"/>
        <v>33.821008331186121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239.27</v>
      </c>
      <c r="H52" s="66">
        <v>7000</v>
      </c>
      <c r="I52" s="66">
        <v>7000</v>
      </c>
      <c r="J52" s="66">
        <v>0</v>
      </c>
      <c r="K52" s="66">
        <f t="shared" si="4"/>
        <v>0</v>
      </c>
      <c r="L52" s="66">
        <f t="shared" si="5"/>
        <v>0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141453.89000000001</v>
      </c>
      <c r="H53" s="66">
        <v>245100</v>
      </c>
      <c r="I53" s="66">
        <v>245100</v>
      </c>
      <c r="J53" s="66">
        <v>211125.47</v>
      </c>
      <c r="K53" s="66">
        <f t="shared" si="4"/>
        <v>149.25391588736088</v>
      </c>
      <c r="L53" s="66">
        <f t="shared" si="5"/>
        <v>86.138502651978783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90.84</v>
      </c>
      <c r="H54" s="66">
        <v>898</v>
      </c>
      <c r="I54" s="66">
        <v>898</v>
      </c>
      <c r="J54" s="66">
        <v>192.45</v>
      </c>
      <c r="K54" s="66">
        <f t="shared" si="4"/>
        <v>211.85601056803171</v>
      </c>
      <c r="L54" s="66">
        <f t="shared" si="5"/>
        <v>21.430957683741649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1187.05</v>
      </c>
      <c r="H55" s="66">
        <v>4000</v>
      </c>
      <c r="I55" s="66">
        <v>4000</v>
      </c>
      <c r="J55" s="66">
        <v>1295.22</v>
      </c>
      <c r="K55" s="66">
        <f t="shared" si="4"/>
        <v>109.11250579166843</v>
      </c>
      <c r="L55" s="66">
        <f t="shared" si="5"/>
        <v>32.380499999999998</v>
      </c>
    </row>
    <row r="56" spans="2:12" x14ac:dyDescent="0.25">
      <c r="B56" s="65"/>
      <c r="C56" s="65"/>
      <c r="D56" s="65" t="s">
        <v>129</v>
      </c>
      <c r="E56" s="65"/>
      <c r="F56" s="65" t="s">
        <v>130</v>
      </c>
      <c r="G56" s="65">
        <f>G57</f>
        <v>5050</v>
      </c>
      <c r="H56" s="65">
        <f>H57</f>
        <v>12000</v>
      </c>
      <c r="I56" s="65">
        <f>I57</f>
        <v>12000</v>
      </c>
      <c r="J56" s="65">
        <f>J57</f>
        <v>2800</v>
      </c>
      <c r="K56" s="65">
        <f t="shared" si="4"/>
        <v>55.445544554455445</v>
      </c>
      <c r="L56" s="65">
        <f t="shared" si="5"/>
        <v>23.333333333333332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5050</v>
      </c>
      <c r="H57" s="66">
        <v>12000</v>
      </c>
      <c r="I57" s="66">
        <v>12000</v>
      </c>
      <c r="J57" s="66">
        <v>2800</v>
      </c>
      <c r="K57" s="66">
        <f t="shared" si="4"/>
        <v>55.445544554455445</v>
      </c>
      <c r="L57" s="66">
        <f t="shared" si="5"/>
        <v>23.333333333333332</v>
      </c>
    </row>
    <row r="58" spans="2:12" x14ac:dyDescent="0.25">
      <c r="B58" s="65"/>
      <c r="C58" s="65"/>
      <c r="D58" s="65" t="s">
        <v>133</v>
      </c>
      <c r="E58" s="65"/>
      <c r="F58" s="65" t="s">
        <v>134</v>
      </c>
      <c r="G58" s="65">
        <f>G59+G60+G61+G62</f>
        <v>2537.02</v>
      </c>
      <c r="H58" s="65">
        <f>H59+H60+H61+H62</f>
        <v>8288</v>
      </c>
      <c r="I58" s="65">
        <f>I59+I60+I61+I62</f>
        <v>8288</v>
      </c>
      <c r="J58" s="65">
        <f>J59+J60+J61+J62</f>
        <v>2805.7000000000003</v>
      </c>
      <c r="K58" s="65">
        <f t="shared" ref="K58:K76" si="6">(J58*100)/G58</f>
        <v>110.59037768720783</v>
      </c>
      <c r="L58" s="65">
        <f t="shared" ref="L58:L76" si="7">(J58*100)/I58</f>
        <v>33.852557915057915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1470.98</v>
      </c>
      <c r="H59" s="66">
        <v>2100</v>
      </c>
      <c r="I59" s="66">
        <v>2100</v>
      </c>
      <c r="J59" s="66">
        <v>1526.4</v>
      </c>
      <c r="K59" s="66">
        <f t="shared" si="6"/>
        <v>103.76755632299555</v>
      </c>
      <c r="L59" s="66">
        <f t="shared" si="7"/>
        <v>72.685714285714283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22.32</v>
      </c>
      <c r="H60" s="66">
        <v>2600</v>
      </c>
      <c r="I60" s="66">
        <v>2600</v>
      </c>
      <c r="J60" s="66">
        <v>71.78</v>
      </c>
      <c r="K60" s="66">
        <f t="shared" si="6"/>
        <v>321.59498207885304</v>
      </c>
      <c r="L60" s="66">
        <f t="shared" si="7"/>
        <v>2.7607692307692306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980</v>
      </c>
      <c r="H61" s="66">
        <v>3389</v>
      </c>
      <c r="I61" s="66">
        <v>3389</v>
      </c>
      <c r="J61" s="66">
        <v>1201.72</v>
      </c>
      <c r="K61" s="66">
        <f t="shared" si="6"/>
        <v>122.62448979591836</v>
      </c>
      <c r="L61" s="66">
        <f t="shared" si="7"/>
        <v>35.459427559752136</v>
      </c>
    </row>
    <row r="62" spans="2:12" x14ac:dyDescent="0.25">
      <c r="B62" s="66"/>
      <c r="C62" s="66"/>
      <c r="D62" s="66"/>
      <c r="E62" s="66" t="s">
        <v>141</v>
      </c>
      <c r="F62" s="66" t="s">
        <v>134</v>
      </c>
      <c r="G62" s="66">
        <v>63.72</v>
      </c>
      <c r="H62" s="66">
        <v>199</v>
      </c>
      <c r="I62" s="66">
        <v>199</v>
      </c>
      <c r="J62" s="66">
        <v>5.8</v>
      </c>
      <c r="K62" s="66">
        <f t="shared" si="6"/>
        <v>9.1023226616446955</v>
      </c>
      <c r="L62" s="66">
        <f t="shared" si="7"/>
        <v>2.9145728643216082</v>
      </c>
    </row>
    <row r="63" spans="2:12" x14ac:dyDescent="0.25">
      <c r="B63" s="65"/>
      <c r="C63" s="65" t="s">
        <v>142</v>
      </c>
      <c r="D63" s="65"/>
      <c r="E63" s="65"/>
      <c r="F63" s="65" t="s">
        <v>143</v>
      </c>
      <c r="G63" s="65">
        <f>G64+G66</f>
        <v>1394.44</v>
      </c>
      <c r="H63" s="65">
        <f>H64+H66</f>
        <v>2467</v>
      </c>
      <c r="I63" s="65">
        <f>I64+I66</f>
        <v>2467</v>
      </c>
      <c r="J63" s="65">
        <f>J64+J66</f>
        <v>1391.23</v>
      </c>
      <c r="K63" s="65">
        <f t="shared" si="6"/>
        <v>99.769800063107766</v>
      </c>
      <c r="L63" s="65">
        <f t="shared" si="7"/>
        <v>56.393595460072966</v>
      </c>
    </row>
    <row r="64" spans="2:12" x14ac:dyDescent="0.25">
      <c r="B64" s="65"/>
      <c r="C64" s="65"/>
      <c r="D64" s="65" t="s">
        <v>144</v>
      </c>
      <c r="E64" s="65"/>
      <c r="F64" s="65" t="s">
        <v>145</v>
      </c>
      <c r="G64" s="65">
        <f>G65</f>
        <v>801.74</v>
      </c>
      <c r="H64" s="65">
        <f>H65</f>
        <v>967</v>
      </c>
      <c r="I64" s="65">
        <f>I65</f>
        <v>967</v>
      </c>
      <c r="J64" s="65">
        <f>J65</f>
        <v>549.17999999999995</v>
      </c>
      <c r="K64" s="65">
        <f t="shared" si="6"/>
        <v>68.498515728290968</v>
      </c>
      <c r="L64" s="65">
        <f t="shared" si="7"/>
        <v>56.79214064115822</v>
      </c>
    </row>
    <row r="65" spans="2:12" x14ac:dyDescent="0.25">
      <c r="B65" s="66"/>
      <c r="C65" s="66"/>
      <c r="D65" s="66"/>
      <c r="E65" s="66" t="s">
        <v>146</v>
      </c>
      <c r="F65" s="66" t="s">
        <v>147</v>
      </c>
      <c r="G65" s="66">
        <v>801.74</v>
      </c>
      <c r="H65" s="66">
        <v>967</v>
      </c>
      <c r="I65" s="66">
        <v>967</v>
      </c>
      <c r="J65" s="66">
        <v>549.17999999999995</v>
      </c>
      <c r="K65" s="66">
        <f t="shared" si="6"/>
        <v>68.498515728290968</v>
      </c>
      <c r="L65" s="66">
        <f t="shared" si="7"/>
        <v>56.79214064115822</v>
      </c>
    </row>
    <row r="66" spans="2:12" x14ac:dyDescent="0.25">
      <c r="B66" s="65"/>
      <c r="C66" s="65"/>
      <c r="D66" s="65" t="s">
        <v>148</v>
      </c>
      <c r="E66" s="65"/>
      <c r="F66" s="65" t="s">
        <v>149</v>
      </c>
      <c r="G66" s="65">
        <f>G67</f>
        <v>592.70000000000005</v>
      </c>
      <c r="H66" s="65">
        <f>H67</f>
        <v>1500</v>
      </c>
      <c r="I66" s="65">
        <f>I67</f>
        <v>1500</v>
      </c>
      <c r="J66" s="65">
        <f>J67</f>
        <v>842.05</v>
      </c>
      <c r="K66" s="65">
        <f t="shared" si="6"/>
        <v>142.07018727855575</v>
      </c>
      <c r="L66" s="65">
        <f t="shared" si="7"/>
        <v>56.136666666666663</v>
      </c>
    </row>
    <row r="67" spans="2:12" x14ac:dyDescent="0.25">
      <c r="B67" s="66"/>
      <c r="C67" s="66"/>
      <c r="D67" s="66"/>
      <c r="E67" s="66" t="s">
        <v>150</v>
      </c>
      <c r="F67" s="66" t="s">
        <v>151</v>
      </c>
      <c r="G67" s="66">
        <v>592.70000000000005</v>
      </c>
      <c r="H67" s="66">
        <v>1500</v>
      </c>
      <c r="I67" s="66">
        <v>1500</v>
      </c>
      <c r="J67" s="66">
        <v>842.05</v>
      </c>
      <c r="K67" s="66">
        <f t="shared" si="6"/>
        <v>142.07018727855575</v>
      </c>
      <c r="L67" s="66">
        <f t="shared" si="7"/>
        <v>56.136666666666663</v>
      </c>
    </row>
    <row r="68" spans="2:12" x14ac:dyDescent="0.25">
      <c r="B68" s="65" t="s">
        <v>152</v>
      </c>
      <c r="C68" s="65"/>
      <c r="D68" s="65"/>
      <c r="E68" s="65"/>
      <c r="F68" s="65" t="s">
        <v>153</v>
      </c>
      <c r="G68" s="65">
        <f>G69+G74</f>
        <v>12695.91</v>
      </c>
      <c r="H68" s="65">
        <f>H69+H74</f>
        <v>124579</v>
      </c>
      <c r="I68" s="65">
        <f>I69+I74</f>
        <v>124579</v>
      </c>
      <c r="J68" s="65">
        <f>J69+J74</f>
        <v>4723.5</v>
      </c>
      <c r="K68" s="65">
        <f t="shared" si="6"/>
        <v>37.204895119766917</v>
      </c>
      <c r="L68" s="65">
        <f t="shared" si="7"/>
        <v>3.7915700077862242</v>
      </c>
    </row>
    <row r="69" spans="2:12" x14ac:dyDescent="0.25">
      <c r="B69" s="65"/>
      <c r="C69" s="65" t="s">
        <v>154</v>
      </c>
      <c r="D69" s="65"/>
      <c r="E69" s="65"/>
      <c r="F69" s="65" t="s">
        <v>155</v>
      </c>
      <c r="G69" s="65">
        <f>G70+G72</f>
        <v>4470.91</v>
      </c>
      <c r="H69" s="65">
        <f>H70+H72</f>
        <v>9579</v>
      </c>
      <c r="I69" s="65">
        <f>I70+I72</f>
        <v>9579</v>
      </c>
      <c r="J69" s="65">
        <f>J70+J72</f>
        <v>4723.5</v>
      </c>
      <c r="K69" s="65">
        <f t="shared" si="6"/>
        <v>105.64963284879364</v>
      </c>
      <c r="L69" s="65">
        <f t="shared" si="7"/>
        <v>49.310992796742873</v>
      </c>
    </row>
    <row r="70" spans="2:12" x14ac:dyDescent="0.25">
      <c r="B70" s="65"/>
      <c r="C70" s="65"/>
      <c r="D70" s="65" t="s">
        <v>156</v>
      </c>
      <c r="E70" s="65"/>
      <c r="F70" s="65" t="s">
        <v>157</v>
      </c>
      <c r="G70" s="65">
        <f>G71</f>
        <v>0</v>
      </c>
      <c r="H70" s="65">
        <f>H71</f>
        <v>0</v>
      </c>
      <c r="I70" s="65">
        <f>I71</f>
        <v>0</v>
      </c>
      <c r="J70" s="65">
        <f>J71</f>
        <v>0</v>
      </c>
      <c r="K70" s="65">
        <v>0</v>
      </c>
      <c r="L70" s="65">
        <v>0</v>
      </c>
    </row>
    <row r="71" spans="2:12" x14ac:dyDescent="0.25">
      <c r="B71" s="66"/>
      <c r="C71" s="66"/>
      <c r="D71" s="66"/>
      <c r="E71" s="66" t="s">
        <v>158</v>
      </c>
      <c r="F71" s="66" t="s">
        <v>159</v>
      </c>
      <c r="G71" s="66">
        <v>0</v>
      </c>
      <c r="H71" s="66">
        <v>0</v>
      </c>
      <c r="I71" s="66">
        <v>0</v>
      </c>
      <c r="J71" s="66">
        <v>0</v>
      </c>
      <c r="K71" s="66">
        <v>0</v>
      </c>
      <c r="L71" s="66">
        <v>0</v>
      </c>
    </row>
    <row r="72" spans="2:12" x14ac:dyDescent="0.25">
      <c r="B72" s="65"/>
      <c r="C72" s="65"/>
      <c r="D72" s="65" t="s">
        <v>160</v>
      </c>
      <c r="E72" s="65"/>
      <c r="F72" s="65" t="s">
        <v>161</v>
      </c>
      <c r="G72" s="65">
        <f>G73</f>
        <v>4470.91</v>
      </c>
      <c r="H72" s="65">
        <f>H73</f>
        <v>9579</v>
      </c>
      <c r="I72" s="65">
        <f>I73</f>
        <v>9579</v>
      </c>
      <c r="J72" s="65">
        <f>J73</f>
        <v>4723.5</v>
      </c>
      <c r="K72" s="65">
        <f t="shared" si="6"/>
        <v>105.64963284879364</v>
      </c>
      <c r="L72" s="65">
        <f t="shared" si="7"/>
        <v>49.310992796742873</v>
      </c>
    </row>
    <row r="73" spans="2:12" x14ac:dyDescent="0.25">
      <c r="B73" s="66"/>
      <c r="C73" s="66"/>
      <c r="D73" s="66"/>
      <c r="E73" s="66" t="s">
        <v>162</v>
      </c>
      <c r="F73" s="66" t="s">
        <v>163</v>
      </c>
      <c r="G73" s="66">
        <v>4470.91</v>
      </c>
      <c r="H73" s="66">
        <v>9579</v>
      </c>
      <c r="I73" s="66">
        <v>9579</v>
      </c>
      <c r="J73" s="66">
        <v>4723.5</v>
      </c>
      <c r="K73" s="66">
        <f t="shared" si="6"/>
        <v>105.64963284879364</v>
      </c>
      <c r="L73" s="66">
        <f t="shared" si="7"/>
        <v>49.310992796742873</v>
      </c>
    </row>
    <row r="74" spans="2:12" x14ac:dyDescent="0.25">
      <c r="B74" s="65"/>
      <c r="C74" s="65" t="s">
        <v>164</v>
      </c>
      <c r="D74" s="65"/>
      <c r="E74" s="65"/>
      <c r="F74" s="65" t="s">
        <v>165</v>
      </c>
      <c r="G74" s="65">
        <f t="shared" ref="G74:J75" si="8">G75</f>
        <v>8225</v>
      </c>
      <c r="H74" s="65">
        <f t="shared" si="8"/>
        <v>115000</v>
      </c>
      <c r="I74" s="65">
        <f t="shared" si="8"/>
        <v>115000</v>
      </c>
      <c r="J74" s="65">
        <f t="shared" si="8"/>
        <v>0</v>
      </c>
      <c r="K74" s="65">
        <f t="shared" si="6"/>
        <v>0</v>
      </c>
      <c r="L74" s="65">
        <f t="shared" si="7"/>
        <v>0</v>
      </c>
    </row>
    <row r="75" spans="2:12" x14ac:dyDescent="0.25">
      <c r="B75" s="65"/>
      <c r="C75" s="65"/>
      <c r="D75" s="65" t="s">
        <v>166</v>
      </c>
      <c r="E75" s="65"/>
      <c r="F75" s="65" t="s">
        <v>167</v>
      </c>
      <c r="G75" s="65">
        <f t="shared" si="8"/>
        <v>8225</v>
      </c>
      <c r="H75" s="65">
        <f t="shared" si="8"/>
        <v>115000</v>
      </c>
      <c r="I75" s="65">
        <f t="shared" si="8"/>
        <v>115000</v>
      </c>
      <c r="J75" s="65">
        <f t="shared" si="8"/>
        <v>0</v>
      </c>
      <c r="K75" s="65">
        <f t="shared" si="6"/>
        <v>0</v>
      </c>
      <c r="L75" s="65">
        <f t="shared" si="7"/>
        <v>0</v>
      </c>
    </row>
    <row r="76" spans="2:12" x14ac:dyDescent="0.25">
      <c r="B76" s="66"/>
      <c r="C76" s="66"/>
      <c r="D76" s="66"/>
      <c r="E76" s="66" t="s">
        <v>168</v>
      </c>
      <c r="F76" s="66" t="s">
        <v>167</v>
      </c>
      <c r="G76" s="66">
        <v>8225</v>
      </c>
      <c r="H76" s="66">
        <v>115000</v>
      </c>
      <c r="I76" s="66">
        <v>115000</v>
      </c>
      <c r="J76" s="66">
        <v>0</v>
      </c>
      <c r="K76" s="66">
        <f t="shared" si="6"/>
        <v>0</v>
      </c>
      <c r="L76" s="66">
        <f t="shared" si="7"/>
        <v>0</v>
      </c>
    </row>
    <row r="77" spans="2:12" x14ac:dyDescent="0.25">
      <c r="B77" s="65"/>
      <c r="C77" s="66"/>
      <c r="D77" s="67"/>
      <c r="E77" s="68"/>
      <c r="F77" s="8"/>
      <c r="G77" s="65"/>
      <c r="H77" s="65"/>
      <c r="I77" s="65"/>
      <c r="J77" s="65"/>
      <c r="K77" s="70"/>
      <c r="L77" s="70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9"/>
  <sheetViews>
    <sheetView view="pageBreakPreview" zoomScale="60" zoomScaleNormal="100" workbookViewId="0">
      <selection activeCell="K21" sqref="K21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7.45" x14ac:dyDescent="0.3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6" t="s">
        <v>16</v>
      </c>
      <c r="C2" s="96"/>
      <c r="D2" s="96"/>
      <c r="E2" s="96"/>
      <c r="F2" s="96"/>
      <c r="G2" s="96"/>
      <c r="H2" s="96"/>
    </row>
    <row r="3" spans="1:8" ht="17.45" x14ac:dyDescent="0.3">
      <c r="B3" s="61"/>
      <c r="C3" s="95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ht="14.45" x14ac:dyDescent="0.3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ht="14.45" x14ac:dyDescent="0.3">
      <c r="B6" s="8" t="s">
        <v>39</v>
      </c>
      <c r="C6" s="71">
        <f>C7+C9+C11</f>
        <v>1461301.56</v>
      </c>
      <c r="D6" s="71">
        <f>D7+D9+D11</f>
        <v>3175347</v>
      </c>
      <c r="E6" s="71">
        <f>E7+E9+E11</f>
        <v>3175347</v>
      </c>
      <c r="F6" s="71">
        <f>F7+F9+F11</f>
        <v>1808944.2</v>
      </c>
      <c r="G6" s="72">
        <f t="shared" ref="G6:G15" si="0">(F6*100)/C6</f>
        <v>123.78993149093743</v>
      </c>
      <c r="H6" s="72">
        <f t="shared" ref="H6:H19" si="1">(F6*100)/E6</f>
        <v>56.968394320368766</v>
      </c>
    </row>
    <row r="7" spans="1:8" x14ac:dyDescent="0.25">
      <c r="A7"/>
      <c r="B7" s="8" t="s">
        <v>169</v>
      </c>
      <c r="C7" s="71">
        <f>C8</f>
        <v>1436300.61</v>
      </c>
      <c r="D7" s="71">
        <f>D8</f>
        <v>3173722</v>
      </c>
      <c r="E7" s="71">
        <f>E8</f>
        <v>3173722</v>
      </c>
      <c r="F7" s="71">
        <f>F8</f>
        <v>1782870.32</v>
      </c>
      <c r="G7" s="72">
        <f t="shared" si="0"/>
        <v>124.1293297229749</v>
      </c>
      <c r="H7" s="72">
        <f t="shared" si="1"/>
        <v>56.17600785450017</v>
      </c>
    </row>
    <row r="8" spans="1:8" x14ac:dyDescent="0.25">
      <c r="A8"/>
      <c r="B8" s="16" t="s">
        <v>170</v>
      </c>
      <c r="C8" s="73">
        <v>1436300.61</v>
      </c>
      <c r="D8" s="73">
        <v>3173722</v>
      </c>
      <c r="E8" s="73">
        <v>3173722</v>
      </c>
      <c r="F8" s="74">
        <v>1782870.32</v>
      </c>
      <c r="G8" s="70">
        <f t="shared" si="0"/>
        <v>124.1293297229749</v>
      </c>
      <c r="H8" s="70">
        <f t="shared" si="1"/>
        <v>56.17600785450017</v>
      </c>
    </row>
    <row r="9" spans="1:8" ht="14.45" x14ac:dyDescent="0.3">
      <c r="A9"/>
      <c r="B9" s="8" t="s">
        <v>171</v>
      </c>
      <c r="C9" s="71">
        <f>C10</f>
        <v>0.95</v>
      </c>
      <c r="D9" s="71">
        <f>D10</f>
        <v>1525</v>
      </c>
      <c r="E9" s="71">
        <f>E10</f>
        <v>1525</v>
      </c>
      <c r="F9" s="71">
        <f>F10</f>
        <v>1073.8800000000001</v>
      </c>
      <c r="G9" s="72">
        <f t="shared" si="0"/>
        <v>113040.00000000001</v>
      </c>
      <c r="H9" s="72">
        <f t="shared" si="1"/>
        <v>70.418360655737715</v>
      </c>
    </row>
    <row r="10" spans="1:8" ht="14.45" x14ac:dyDescent="0.3">
      <c r="A10"/>
      <c r="B10" s="16" t="s">
        <v>172</v>
      </c>
      <c r="C10" s="73">
        <v>0.95</v>
      </c>
      <c r="D10" s="73">
        <v>1525</v>
      </c>
      <c r="E10" s="73">
        <v>1525</v>
      </c>
      <c r="F10" s="74">
        <f>867.63+206.25</f>
        <v>1073.8800000000001</v>
      </c>
      <c r="G10" s="70">
        <f t="shared" si="0"/>
        <v>113040.00000000001</v>
      </c>
      <c r="H10" s="70">
        <f t="shared" si="1"/>
        <v>70.418360655737715</v>
      </c>
    </row>
    <row r="11" spans="1:8" ht="14.45" x14ac:dyDescent="0.3">
      <c r="A11"/>
      <c r="B11" s="8" t="s">
        <v>173</v>
      </c>
      <c r="C11" s="71">
        <f>C12</f>
        <v>25000</v>
      </c>
      <c r="D11" s="71">
        <f>D12</f>
        <v>100</v>
      </c>
      <c r="E11" s="71">
        <f>E12</f>
        <v>100</v>
      </c>
      <c r="F11" s="71">
        <f>F12</f>
        <v>25000</v>
      </c>
      <c r="G11" s="72">
        <f t="shared" si="0"/>
        <v>100</v>
      </c>
      <c r="H11" s="72">
        <f t="shared" si="1"/>
        <v>25000</v>
      </c>
    </row>
    <row r="12" spans="1:8" ht="14.45" x14ac:dyDescent="0.3">
      <c r="A12"/>
      <c r="B12" s="16" t="s">
        <v>174</v>
      </c>
      <c r="C12" s="73">
        <v>25000</v>
      </c>
      <c r="D12" s="73">
        <v>100</v>
      </c>
      <c r="E12" s="73">
        <v>100</v>
      </c>
      <c r="F12" s="74">
        <v>25000</v>
      </c>
      <c r="G12" s="70">
        <f t="shared" si="0"/>
        <v>100</v>
      </c>
      <c r="H12" s="70">
        <f t="shared" si="1"/>
        <v>25000</v>
      </c>
    </row>
    <row r="13" spans="1:8" ht="14.45" x14ac:dyDescent="0.3">
      <c r="B13" s="8" t="s">
        <v>32</v>
      </c>
      <c r="C13" s="75">
        <f>C14+C16+C18</f>
        <v>1436300.61</v>
      </c>
      <c r="D13" s="75">
        <f>D14+D16+D18</f>
        <v>3175347</v>
      </c>
      <c r="E13" s="75">
        <f>E14+E16+E18</f>
        <v>3175347</v>
      </c>
      <c r="F13" s="75">
        <f>F14+F16+F18</f>
        <v>1782870.32</v>
      </c>
      <c r="G13" s="72">
        <f t="shared" si="0"/>
        <v>124.1293297229749</v>
      </c>
      <c r="H13" s="72">
        <f t="shared" si="1"/>
        <v>56.147259496363702</v>
      </c>
    </row>
    <row r="14" spans="1:8" x14ac:dyDescent="0.25">
      <c r="A14"/>
      <c r="B14" s="8" t="s">
        <v>169</v>
      </c>
      <c r="C14" s="75">
        <f>C15</f>
        <v>1436300.61</v>
      </c>
      <c r="D14" s="75">
        <f>D15</f>
        <v>3173722</v>
      </c>
      <c r="E14" s="75">
        <f>E15</f>
        <v>3173722</v>
      </c>
      <c r="F14" s="75">
        <f>F15</f>
        <v>1782870.32</v>
      </c>
      <c r="G14" s="72">
        <f t="shared" si="0"/>
        <v>124.1293297229749</v>
      </c>
      <c r="H14" s="72">
        <f t="shared" si="1"/>
        <v>56.17600785450017</v>
      </c>
    </row>
    <row r="15" spans="1:8" x14ac:dyDescent="0.25">
      <c r="A15"/>
      <c r="B15" s="16" t="s">
        <v>170</v>
      </c>
      <c r="C15" s="73">
        <v>1436300.61</v>
      </c>
      <c r="D15" s="73">
        <v>3173722</v>
      </c>
      <c r="E15" s="76">
        <v>3173722</v>
      </c>
      <c r="F15" s="74">
        <v>1782870.32</v>
      </c>
      <c r="G15" s="70">
        <f t="shared" si="0"/>
        <v>124.1293297229749</v>
      </c>
      <c r="H15" s="70">
        <f t="shared" si="1"/>
        <v>56.17600785450017</v>
      </c>
    </row>
    <row r="16" spans="1:8" x14ac:dyDescent="0.25">
      <c r="A16"/>
      <c r="B16" s="8" t="s">
        <v>171</v>
      </c>
      <c r="C16" s="75">
        <f>C17</f>
        <v>0</v>
      </c>
      <c r="D16" s="75">
        <f>D17</f>
        <v>1525</v>
      </c>
      <c r="E16" s="75">
        <f>E17</f>
        <v>1525</v>
      </c>
      <c r="F16" s="75">
        <f>F17</f>
        <v>0</v>
      </c>
      <c r="G16" s="72">
        <v>0</v>
      </c>
      <c r="H16" s="72">
        <f t="shared" si="1"/>
        <v>0</v>
      </c>
    </row>
    <row r="17" spans="1:8" ht="14.45" x14ac:dyDescent="0.3">
      <c r="A17"/>
      <c r="B17" s="16" t="s">
        <v>172</v>
      </c>
      <c r="C17" s="73">
        <v>0</v>
      </c>
      <c r="D17" s="73">
        <v>1525</v>
      </c>
      <c r="E17" s="76">
        <v>1525</v>
      </c>
      <c r="F17" s="74">
        <v>0</v>
      </c>
      <c r="G17" s="70">
        <v>0</v>
      </c>
      <c r="H17" s="70">
        <f t="shared" si="1"/>
        <v>0</v>
      </c>
    </row>
    <row r="18" spans="1:8" x14ac:dyDescent="0.25">
      <c r="A18"/>
      <c r="B18" s="8" t="s">
        <v>173</v>
      </c>
      <c r="C18" s="75">
        <f>C19</f>
        <v>0</v>
      </c>
      <c r="D18" s="75">
        <f>D19</f>
        <v>100</v>
      </c>
      <c r="E18" s="75">
        <f>E19</f>
        <v>100</v>
      </c>
      <c r="F18" s="75">
        <f>F19</f>
        <v>0</v>
      </c>
      <c r="G18" s="72">
        <v>0</v>
      </c>
      <c r="H18" s="72">
        <f t="shared" si="1"/>
        <v>0</v>
      </c>
    </row>
    <row r="19" spans="1:8" ht="14.45" x14ac:dyDescent="0.3">
      <c r="A19"/>
      <c r="B19" s="16" t="s">
        <v>174</v>
      </c>
      <c r="C19" s="73">
        <v>0</v>
      </c>
      <c r="D19" s="73">
        <v>100</v>
      </c>
      <c r="E19" s="76">
        <v>100</v>
      </c>
      <c r="F19" s="74">
        <v>0</v>
      </c>
      <c r="G19" s="70">
        <v>0</v>
      </c>
      <c r="H19" s="70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view="pageBreakPreview" zoomScale="60" zoomScaleNormal="100"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7.45" x14ac:dyDescent="0.3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6" t="s">
        <v>17</v>
      </c>
      <c r="C2" s="96"/>
      <c r="D2" s="96"/>
      <c r="E2" s="96"/>
      <c r="F2" s="96"/>
      <c r="G2" s="96"/>
      <c r="H2" s="96"/>
    </row>
    <row r="3" spans="2:8" ht="17.45" x14ac:dyDescent="0.3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ht="14.45" x14ac:dyDescent="0.3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3">
      <c r="B6" s="8" t="s">
        <v>32</v>
      </c>
      <c r="C6" s="75">
        <f t="shared" ref="C6:F7" si="0">C7</f>
        <v>1436300.61</v>
      </c>
      <c r="D6" s="75">
        <f t="shared" si="0"/>
        <v>3175347</v>
      </c>
      <c r="E6" s="75">
        <f t="shared" si="0"/>
        <v>3175347</v>
      </c>
      <c r="F6" s="75">
        <f t="shared" si="0"/>
        <v>1782870.32</v>
      </c>
      <c r="G6" s="70">
        <f>(F6*100)/C6</f>
        <v>124.1293297229749</v>
      </c>
      <c r="H6" s="70">
        <f>(F6*100)/E6</f>
        <v>56.147259496363702</v>
      </c>
    </row>
    <row r="7" spans="2:8" ht="14.45" x14ac:dyDescent="0.3">
      <c r="B7" s="8" t="s">
        <v>175</v>
      </c>
      <c r="C7" s="75">
        <f t="shared" si="0"/>
        <v>1436300.61</v>
      </c>
      <c r="D7" s="75">
        <f t="shared" si="0"/>
        <v>3175347</v>
      </c>
      <c r="E7" s="75">
        <f t="shared" si="0"/>
        <v>3175347</v>
      </c>
      <c r="F7" s="75">
        <f t="shared" si="0"/>
        <v>1782870.32</v>
      </c>
      <c r="G7" s="70">
        <f>(F7*100)/C7</f>
        <v>124.1293297229749</v>
      </c>
      <c r="H7" s="70">
        <f>(F7*100)/E7</f>
        <v>56.147259496363702</v>
      </c>
    </row>
    <row r="8" spans="2:8" ht="14.45" x14ac:dyDescent="0.3">
      <c r="B8" s="11" t="s">
        <v>176</v>
      </c>
      <c r="C8" s="73">
        <v>1436300.61</v>
      </c>
      <c r="D8" s="73">
        <v>3175347</v>
      </c>
      <c r="E8" s="73">
        <v>3175347</v>
      </c>
      <c r="F8" s="74">
        <v>1782870.32</v>
      </c>
      <c r="G8" s="70">
        <f>(F8*100)/C8</f>
        <v>124.1293297229749</v>
      </c>
      <c r="H8" s="70">
        <f>(F8*100)/E8</f>
        <v>56.147259496363702</v>
      </c>
    </row>
    <row r="10" spans="2:8" ht="14.45" x14ac:dyDescent="0.3">
      <c r="B10" s="24"/>
      <c r="C10" s="24"/>
      <c r="D10" s="24"/>
      <c r="E10" s="24"/>
      <c r="F10" s="24"/>
      <c r="G10" s="24"/>
      <c r="H10" s="24"/>
    </row>
    <row r="11" spans="2:8" ht="14.45" x14ac:dyDescent="0.3">
      <c r="B11" s="24"/>
      <c r="C11" s="24"/>
      <c r="D11" s="24"/>
      <c r="E11" s="24"/>
      <c r="F11" s="24"/>
      <c r="G11" s="24"/>
      <c r="H11" s="24"/>
    </row>
    <row r="12" spans="2:8" ht="14.45" x14ac:dyDescent="0.3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6" t="s">
        <v>4</v>
      </c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2:12" ht="17.45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6" t="s">
        <v>25</v>
      </c>
      <c r="C4" s="96"/>
      <c r="D4" s="96"/>
      <c r="E4" s="96"/>
      <c r="F4" s="96"/>
      <c r="G4" s="96"/>
      <c r="H4" s="96"/>
      <c r="I4" s="96"/>
      <c r="J4" s="96"/>
      <c r="K4" s="96"/>
      <c r="L4" s="96"/>
    </row>
    <row r="5" spans="2:12" ht="15.75" customHeight="1" x14ac:dyDescent="0.25">
      <c r="B5" s="96" t="s">
        <v>18</v>
      </c>
      <c r="C5" s="96"/>
      <c r="D5" s="96"/>
      <c r="E5" s="96"/>
      <c r="F5" s="96"/>
      <c r="G5" s="96"/>
      <c r="H5" s="96"/>
      <c r="I5" s="96"/>
      <c r="J5" s="96"/>
      <c r="K5" s="96"/>
      <c r="L5" s="96"/>
    </row>
    <row r="6" spans="2:12" ht="17.45" x14ac:dyDescent="0.3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8" t="s">
        <v>3</v>
      </c>
      <c r="C7" s="119"/>
      <c r="D7" s="119"/>
      <c r="E7" s="119"/>
      <c r="F7" s="120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ht="14.45" x14ac:dyDescent="0.3">
      <c r="B8" s="118">
        <v>1</v>
      </c>
      <c r="C8" s="119"/>
      <c r="D8" s="119"/>
      <c r="E8" s="119"/>
      <c r="F8" s="120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ht="14.45" x14ac:dyDescent="0.3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ht="14.45" x14ac:dyDescent="0.3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ht="14.45" x14ac:dyDescent="0.3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ht="14.45" x14ac:dyDescent="0.3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ht="14.45" x14ac:dyDescent="0.3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ht="14.45" x14ac:dyDescent="0.3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7.45" x14ac:dyDescent="0.3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6" t="s">
        <v>19</v>
      </c>
      <c r="C2" s="96"/>
      <c r="D2" s="96"/>
      <c r="E2" s="96"/>
      <c r="F2" s="96"/>
      <c r="G2" s="96"/>
      <c r="H2" s="96"/>
    </row>
    <row r="3" spans="2:8" ht="17.45" x14ac:dyDescent="0.3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ht="14.45" x14ac:dyDescent="0.3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ht="14.45" x14ac:dyDescent="0.3">
      <c r="B6" s="8" t="s">
        <v>20</v>
      </c>
      <c r="C6" s="75"/>
      <c r="D6" s="75"/>
      <c r="E6" s="75"/>
      <c r="F6" s="75"/>
      <c r="G6" s="69"/>
      <c r="H6" s="69"/>
    </row>
    <row r="7" spans="2:8" ht="14.45" x14ac:dyDescent="0.3">
      <c r="B7" s="8"/>
      <c r="C7" s="75"/>
      <c r="D7" s="75"/>
      <c r="E7" s="75"/>
      <c r="F7" s="75"/>
      <c r="G7" s="69"/>
      <c r="H7" s="69"/>
    </row>
    <row r="8" spans="2:8" ht="14.45" x14ac:dyDescent="0.3">
      <c r="B8" s="16"/>
      <c r="C8" s="73"/>
      <c r="D8" s="73"/>
      <c r="E8" s="73"/>
      <c r="F8" s="74"/>
      <c r="G8" s="70"/>
      <c r="H8" s="70"/>
    </row>
    <row r="9" spans="2:8" ht="14.45" x14ac:dyDescent="0.3">
      <c r="B9" s="17"/>
      <c r="C9" s="73"/>
      <c r="D9" s="73"/>
      <c r="E9" s="76"/>
      <c r="F9" s="74"/>
      <c r="G9" s="70"/>
      <c r="H9" s="70"/>
    </row>
    <row r="10" spans="2:8" ht="14.45" x14ac:dyDescent="0.3">
      <c r="B10" s="8" t="s">
        <v>40</v>
      </c>
      <c r="C10" s="75"/>
      <c r="D10" s="75"/>
      <c r="E10" s="75"/>
      <c r="F10" s="75"/>
      <c r="G10" s="69"/>
      <c r="H10" s="69"/>
    </row>
    <row r="11" spans="2:8" ht="14.45" x14ac:dyDescent="0.3">
      <c r="B11" s="8"/>
      <c r="C11" s="75"/>
      <c r="D11" s="75"/>
      <c r="E11" s="75"/>
      <c r="F11" s="75"/>
      <c r="G11" s="69"/>
      <c r="H11" s="69"/>
    </row>
    <row r="12" spans="2:8" ht="14.45" x14ac:dyDescent="0.3">
      <c r="B12" s="16"/>
      <c r="C12" s="73"/>
      <c r="D12" s="73"/>
      <c r="E12" s="76"/>
      <c r="F12" s="74"/>
      <c r="G12" s="70"/>
      <c r="H12" s="70"/>
    </row>
    <row r="14" spans="2:8" ht="14.45" x14ac:dyDescent="0.3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44"/>
  <sheetViews>
    <sheetView tabSelected="1" view="pageBreakPreview" topLeftCell="A45" zoomScale="60" zoomScaleNormal="100" workbookViewId="0">
      <selection activeCell="I64" sqref="I64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177</v>
      </c>
      <c r="C1" s="39"/>
    </row>
    <row r="2" spans="1:6" ht="15" customHeight="1" x14ac:dyDescent="0.2">
      <c r="A2" s="41" t="s">
        <v>34</v>
      </c>
      <c r="B2" s="42" t="s">
        <v>178</v>
      </c>
      <c r="C2" s="39"/>
    </row>
    <row r="3" spans="1:6" s="39" customFormat="1" ht="43.5" customHeight="1" x14ac:dyDescent="0.2">
      <c r="A3" s="43" t="s">
        <v>35</v>
      </c>
      <c r="B3" s="37" t="s">
        <v>179</v>
      </c>
    </row>
    <row r="4" spans="1:6" s="39" customFormat="1" x14ac:dyDescent="0.2">
      <c r="A4" s="43" t="s">
        <v>36</v>
      </c>
      <c r="B4" s="44" t="s">
        <v>180</v>
      </c>
    </row>
    <row r="5" spans="1:6" s="39" customFormat="1" ht="13.15" x14ac:dyDescent="0.25">
      <c r="A5" s="45"/>
      <c r="B5" s="46"/>
    </row>
    <row r="6" spans="1:6" s="39" customFormat="1" ht="13.15" x14ac:dyDescent="0.25">
      <c r="A6" s="45" t="s">
        <v>37</v>
      </c>
      <c r="B6" s="46"/>
    </row>
    <row r="7" spans="1:6" ht="13.15" x14ac:dyDescent="0.25">
      <c r="A7" s="47" t="s">
        <v>181</v>
      </c>
      <c r="B7" s="46"/>
      <c r="C7" s="77">
        <f>C12+C53</f>
        <v>3173722</v>
      </c>
      <c r="D7" s="77">
        <f>D12+D53</f>
        <v>3173722</v>
      </c>
      <c r="E7" s="77">
        <f>E12+E53</f>
        <v>1782870.3200000003</v>
      </c>
      <c r="F7" s="77">
        <f>(E7*100)/D7</f>
        <v>56.17600785450017</v>
      </c>
    </row>
    <row r="8" spans="1:6" ht="13.15" x14ac:dyDescent="0.25">
      <c r="A8" s="47" t="s">
        <v>74</v>
      </c>
      <c r="B8" s="46"/>
      <c r="C8" s="77">
        <f>C66+C70</f>
        <v>1525</v>
      </c>
      <c r="D8" s="77">
        <f>D66+D70</f>
        <v>1525</v>
      </c>
      <c r="E8" s="77">
        <f>E66+E70</f>
        <v>0</v>
      </c>
      <c r="F8" s="77">
        <f>(E8*100)/D8</f>
        <v>0</v>
      </c>
    </row>
    <row r="9" spans="1:6" ht="13.15" x14ac:dyDescent="0.25">
      <c r="A9" s="47" t="s">
        <v>182</v>
      </c>
      <c r="B9" s="46"/>
      <c r="C9" s="77">
        <f>C79</f>
        <v>100</v>
      </c>
      <c r="D9" s="77">
        <f>D79</f>
        <v>100</v>
      </c>
      <c r="E9" s="77">
        <f>E79</f>
        <v>0</v>
      </c>
      <c r="F9" s="77">
        <f>(E9*100)/D9</f>
        <v>0</v>
      </c>
    </row>
    <row r="10" spans="1:6" s="57" customFormat="1" ht="13.15" x14ac:dyDescent="0.25"/>
    <row r="11" spans="1:6" ht="38.25" x14ac:dyDescent="0.2">
      <c r="A11" s="47" t="s">
        <v>183</v>
      </c>
      <c r="B11" s="47" t="s">
        <v>184</v>
      </c>
      <c r="C11" s="47" t="s">
        <v>43</v>
      </c>
      <c r="D11" s="47" t="s">
        <v>185</v>
      </c>
      <c r="E11" s="47" t="s">
        <v>186</v>
      </c>
      <c r="F11" s="47" t="s">
        <v>187</v>
      </c>
    </row>
    <row r="12" spans="1:6" ht="13.15" x14ac:dyDescent="0.25">
      <c r="A12" s="49" t="s">
        <v>72</v>
      </c>
      <c r="B12" s="50" t="s">
        <v>73</v>
      </c>
      <c r="C12" s="80">
        <f>C13+C21+C48</f>
        <v>3049143</v>
      </c>
      <c r="D12" s="80">
        <f>D13+D21+D48</f>
        <v>3049143</v>
      </c>
      <c r="E12" s="80">
        <f>E13+E21+E48</f>
        <v>1778146.8200000003</v>
      </c>
      <c r="F12" s="81">
        <f>(E13*100)/D13</f>
        <v>58.420230494714964</v>
      </c>
    </row>
    <row r="13" spans="1:6" ht="13.15" x14ac:dyDescent="0.25">
      <c r="A13" s="51" t="s">
        <v>74</v>
      </c>
      <c r="B13" s="52" t="s">
        <v>75</v>
      </c>
      <c r="C13" s="82">
        <f>C14+C17+C19</f>
        <v>2528648</v>
      </c>
      <c r="D13" s="82">
        <f>D14+D17+D19</f>
        <v>2528648</v>
      </c>
      <c r="E13" s="82">
        <f>E14+E17+E19</f>
        <v>1477241.9900000002</v>
      </c>
      <c r="F13" s="81">
        <f>(E14*100)/D14</f>
        <v>58.843747860810041</v>
      </c>
    </row>
    <row r="14" spans="1:6" x14ac:dyDescent="0.2">
      <c r="A14" s="53" t="s">
        <v>76</v>
      </c>
      <c r="B14" s="54" t="s">
        <v>77</v>
      </c>
      <c r="C14" s="83">
        <f>C15+C16</f>
        <v>2103600</v>
      </c>
      <c r="D14" s="83">
        <f>D15+D16</f>
        <v>2103600</v>
      </c>
      <c r="E14" s="83">
        <f>E15+E16</f>
        <v>1237837.08</v>
      </c>
      <c r="F14" s="83">
        <f>(E15*100)/D15</f>
        <v>59.433297646604942</v>
      </c>
    </row>
    <row r="15" spans="1:6" x14ac:dyDescent="0.2">
      <c r="A15" s="55" t="s">
        <v>78</v>
      </c>
      <c r="B15" s="56" t="s">
        <v>79</v>
      </c>
      <c r="C15" s="84">
        <v>2073600</v>
      </c>
      <c r="D15" s="84">
        <v>2073600</v>
      </c>
      <c r="E15" s="84">
        <v>1232408.8600000001</v>
      </c>
      <c r="F15" s="84"/>
    </row>
    <row r="16" spans="1:6" x14ac:dyDescent="0.2">
      <c r="A16" s="55" t="s">
        <v>80</v>
      </c>
      <c r="B16" s="56" t="s">
        <v>81</v>
      </c>
      <c r="C16" s="84">
        <v>30000</v>
      </c>
      <c r="D16" s="84">
        <v>30000</v>
      </c>
      <c r="E16" s="84">
        <v>5428.22</v>
      </c>
      <c r="F16" s="84"/>
    </row>
    <row r="17" spans="1:6" ht="13.15" x14ac:dyDescent="0.25">
      <c r="A17" s="53" t="s">
        <v>82</v>
      </c>
      <c r="B17" s="54" t="s">
        <v>83</v>
      </c>
      <c r="C17" s="83">
        <f>C18</f>
        <v>77954</v>
      </c>
      <c r="D17" s="83">
        <f>D18</f>
        <v>77954</v>
      </c>
      <c r="E17" s="83">
        <f>E18</f>
        <v>35161.800000000003</v>
      </c>
      <c r="F17" s="83">
        <f>(E18*100)/D18</f>
        <v>45.105831644303052</v>
      </c>
    </row>
    <row r="18" spans="1:6" ht="13.15" x14ac:dyDescent="0.25">
      <c r="A18" s="55" t="s">
        <v>84</v>
      </c>
      <c r="B18" s="56" t="s">
        <v>83</v>
      </c>
      <c r="C18" s="84">
        <v>77954</v>
      </c>
      <c r="D18" s="84">
        <v>77954</v>
      </c>
      <c r="E18" s="84">
        <v>35161.800000000003</v>
      </c>
      <c r="F18" s="84"/>
    </row>
    <row r="19" spans="1:6" x14ac:dyDescent="0.2">
      <c r="A19" s="53" t="s">
        <v>85</v>
      </c>
      <c r="B19" s="54" t="s">
        <v>86</v>
      </c>
      <c r="C19" s="83">
        <f>C20</f>
        <v>347094</v>
      </c>
      <c r="D19" s="83">
        <f>D20</f>
        <v>347094</v>
      </c>
      <c r="E19" s="83">
        <f>E20</f>
        <v>204243.11</v>
      </c>
      <c r="F19" s="83">
        <f>(E20*100)/D20</f>
        <v>58.843745498337626</v>
      </c>
    </row>
    <row r="20" spans="1:6" ht="13.15" x14ac:dyDescent="0.25">
      <c r="A20" s="55" t="s">
        <v>87</v>
      </c>
      <c r="B20" s="56" t="s">
        <v>88</v>
      </c>
      <c r="C20" s="84">
        <v>347094</v>
      </c>
      <c r="D20" s="84">
        <v>347094</v>
      </c>
      <c r="E20" s="84">
        <v>204243.11</v>
      </c>
      <c r="F20" s="84"/>
    </row>
    <row r="21" spans="1:6" ht="13.15" x14ac:dyDescent="0.25">
      <c r="A21" s="51" t="s">
        <v>89</v>
      </c>
      <c r="B21" s="52" t="s">
        <v>90</v>
      </c>
      <c r="C21" s="82">
        <f>C22+C26+C31+C41+C43</f>
        <v>518028</v>
      </c>
      <c r="D21" s="82">
        <f>D22+D26+D31+D41+D43</f>
        <v>518028</v>
      </c>
      <c r="E21" s="82">
        <f>E22+E26+E31+E41+E43</f>
        <v>299513.60000000003</v>
      </c>
      <c r="F21" s="81">
        <f>(E22*100)/D22</f>
        <v>47.830281879194629</v>
      </c>
    </row>
    <row r="22" spans="1:6" x14ac:dyDescent="0.2">
      <c r="A22" s="53" t="s">
        <v>91</v>
      </c>
      <c r="B22" s="54" t="s">
        <v>92</v>
      </c>
      <c r="C22" s="83">
        <f>C23+C24+C25</f>
        <v>74500</v>
      </c>
      <c r="D22" s="83">
        <f>D23+D24+D25</f>
        <v>74500</v>
      </c>
      <c r="E22" s="83">
        <f>E23+E24+E25</f>
        <v>35633.56</v>
      </c>
      <c r="F22" s="83">
        <f>(E23*100)/D23</f>
        <v>32.092500000000001</v>
      </c>
    </row>
    <row r="23" spans="1:6" x14ac:dyDescent="0.2">
      <c r="A23" s="55" t="s">
        <v>93</v>
      </c>
      <c r="B23" s="56" t="s">
        <v>94</v>
      </c>
      <c r="C23" s="84">
        <v>10000</v>
      </c>
      <c r="D23" s="84">
        <v>10000</v>
      </c>
      <c r="E23" s="84">
        <v>3209.25</v>
      </c>
      <c r="F23" s="84"/>
    </row>
    <row r="24" spans="1:6" ht="25.5" x14ac:dyDescent="0.2">
      <c r="A24" s="55" t="s">
        <v>95</v>
      </c>
      <c r="B24" s="56" t="s">
        <v>96</v>
      </c>
      <c r="C24" s="84">
        <v>60000</v>
      </c>
      <c r="D24" s="84">
        <v>60000</v>
      </c>
      <c r="E24" s="84">
        <v>31604.31</v>
      </c>
      <c r="F24" s="84"/>
    </row>
    <row r="25" spans="1:6" x14ac:dyDescent="0.2">
      <c r="A25" s="55" t="s">
        <v>97</v>
      </c>
      <c r="B25" s="56" t="s">
        <v>98</v>
      </c>
      <c r="C25" s="84">
        <v>4500</v>
      </c>
      <c r="D25" s="84">
        <v>4500</v>
      </c>
      <c r="E25" s="84">
        <v>820</v>
      </c>
      <c r="F25" s="84"/>
    </row>
    <row r="26" spans="1:6" ht="13.15" x14ac:dyDescent="0.25">
      <c r="A26" s="53" t="s">
        <v>99</v>
      </c>
      <c r="B26" s="54" t="s">
        <v>100</v>
      </c>
      <c r="C26" s="83">
        <f>C27+C28+C29+C30</f>
        <v>76641</v>
      </c>
      <c r="D26" s="83">
        <f>D27+D28+D29+D30</f>
        <v>76641</v>
      </c>
      <c r="E26" s="83">
        <f>E27+E28+E29+E30</f>
        <v>20625.27</v>
      </c>
      <c r="F26" s="83">
        <f>(E27*100)/D27</f>
        <v>31.617125000000001</v>
      </c>
    </row>
    <row r="27" spans="1:6" ht="13.15" x14ac:dyDescent="0.25">
      <c r="A27" s="55" t="s">
        <v>101</v>
      </c>
      <c r="B27" s="56" t="s">
        <v>102</v>
      </c>
      <c r="C27" s="84">
        <v>32000</v>
      </c>
      <c r="D27" s="84">
        <v>32000</v>
      </c>
      <c r="E27" s="84">
        <v>10117.48</v>
      </c>
      <c r="F27" s="84"/>
    </row>
    <row r="28" spans="1:6" ht="13.15" x14ac:dyDescent="0.25">
      <c r="A28" s="55" t="s">
        <v>103</v>
      </c>
      <c r="B28" s="56" t="s">
        <v>104</v>
      </c>
      <c r="C28" s="84">
        <v>35535</v>
      </c>
      <c r="D28" s="84">
        <v>35535</v>
      </c>
      <c r="E28" s="84">
        <v>9105.86</v>
      </c>
      <c r="F28" s="84"/>
    </row>
    <row r="29" spans="1:6" ht="13.15" x14ac:dyDescent="0.25">
      <c r="A29" s="55" t="s">
        <v>105</v>
      </c>
      <c r="B29" s="56" t="s">
        <v>106</v>
      </c>
      <c r="C29" s="84">
        <v>8442</v>
      </c>
      <c r="D29" s="84">
        <v>8442</v>
      </c>
      <c r="E29" s="84">
        <v>1401.93</v>
      </c>
      <c r="F29" s="84"/>
    </row>
    <row r="30" spans="1:6" x14ac:dyDescent="0.2">
      <c r="A30" s="55" t="s">
        <v>107</v>
      </c>
      <c r="B30" s="56" t="s">
        <v>108</v>
      </c>
      <c r="C30" s="84">
        <v>664</v>
      </c>
      <c r="D30" s="84">
        <v>664</v>
      </c>
      <c r="E30" s="84">
        <v>0</v>
      </c>
      <c r="F30" s="84"/>
    </row>
    <row r="31" spans="1:6" ht="13.15" x14ac:dyDescent="0.25">
      <c r="A31" s="53" t="s">
        <v>109</v>
      </c>
      <c r="B31" s="54" t="s">
        <v>110</v>
      </c>
      <c r="C31" s="83">
        <f>C32+C33+C34+C35+C36+C37+C38+C39+C40</f>
        <v>346599</v>
      </c>
      <c r="D31" s="83">
        <f>D32+D33+D34+D35+D36+D37+D38+D39+D40</f>
        <v>346599</v>
      </c>
      <c r="E31" s="83">
        <f>E32+E33+E34+E35+E36+E37+E38+E39+E40</f>
        <v>237649.07</v>
      </c>
      <c r="F31" s="83">
        <f>(E32*100)/D32</f>
        <v>37.387637457313822</v>
      </c>
    </row>
    <row r="32" spans="1:6" x14ac:dyDescent="0.2">
      <c r="A32" s="55" t="s">
        <v>111</v>
      </c>
      <c r="B32" s="56" t="s">
        <v>112</v>
      </c>
      <c r="C32" s="84">
        <v>31919</v>
      </c>
      <c r="D32" s="84">
        <v>31919</v>
      </c>
      <c r="E32" s="84">
        <v>11933.76</v>
      </c>
      <c r="F32" s="84"/>
    </row>
    <row r="33" spans="1:6" x14ac:dyDescent="0.2">
      <c r="A33" s="55" t="s">
        <v>113</v>
      </c>
      <c r="B33" s="56" t="s">
        <v>114</v>
      </c>
      <c r="C33" s="84">
        <v>30000</v>
      </c>
      <c r="D33" s="84">
        <v>30000</v>
      </c>
      <c r="E33" s="84">
        <v>2746.02</v>
      </c>
      <c r="F33" s="84"/>
    </row>
    <row r="34" spans="1:6" x14ac:dyDescent="0.2">
      <c r="A34" s="55" t="s">
        <v>115</v>
      </c>
      <c r="B34" s="56" t="s">
        <v>116</v>
      </c>
      <c r="C34" s="84">
        <v>2664</v>
      </c>
      <c r="D34" s="84">
        <v>2664</v>
      </c>
      <c r="E34" s="84">
        <v>229</v>
      </c>
      <c r="F34" s="84"/>
    </row>
    <row r="35" spans="1:6" ht="13.15" x14ac:dyDescent="0.25">
      <c r="A35" s="55" t="s">
        <v>117</v>
      </c>
      <c r="B35" s="56" t="s">
        <v>118</v>
      </c>
      <c r="C35" s="84">
        <v>15000</v>
      </c>
      <c r="D35" s="84">
        <v>15000</v>
      </c>
      <c r="E35" s="84">
        <v>6189.37</v>
      </c>
      <c r="F35" s="84"/>
    </row>
    <row r="36" spans="1:6" ht="13.15" x14ac:dyDescent="0.25">
      <c r="A36" s="55" t="s">
        <v>119</v>
      </c>
      <c r="B36" s="56" t="s">
        <v>120</v>
      </c>
      <c r="C36" s="84">
        <v>10118</v>
      </c>
      <c r="D36" s="84">
        <v>10118</v>
      </c>
      <c r="E36" s="84">
        <v>3937.78</v>
      </c>
      <c r="F36" s="84"/>
    </row>
    <row r="37" spans="1:6" ht="13.15" x14ac:dyDescent="0.25">
      <c r="A37" s="55" t="s">
        <v>121</v>
      </c>
      <c r="B37" s="56" t="s">
        <v>122</v>
      </c>
      <c r="C37" s="84">
        <v>7000</v>
      </c>
      <c r="D37" s="84">
        <v>7000</v>
      </c>
      <c r="E37" s="84">
        <v>0</v>
      </c>
      <c r="F37" s="84"/>
    </row>
    <row r="38" spans="1:6" ht="13.15" x14ac:dyDescent="0.25">
      <c r="A38" s="55" t="s">
        <v>123</v>
      </c>
      <c r="B38" s="56" t="s">
        <v>124</v>
      </c>
      <c r="C38" s="84">
        <v>245000</v>
      </c>
      <c r="D38" s="84">
        <v>245000</v>
      </c>
      <c r="E38" s="84">
        <v>211125.47</v>
      </c>
      <c r="F38" s="84"/>
    </row>
    <row r="39" spans="1:6" x14ac:dyDescent="0.2">
      <c r="A39" s="55" t="s">
        <v>125</v>
      </c>
      <c r="B39" s="56" t="s">
        <v>126</v>
      </c>
      <c r="C39" s="84">
        <v>898</v>
      </c>
      <c r="D39" s="84">
        <v>898</v>
      </c>
      <c r="E39" s="84">
        <v>192.45</v>
      </c>
      <c r="F39" s="84"/>
    </row>
    <row r="40" spans="1:6" ht="13.15" x14ac:dyDescent="0.25">
      <c r="A40" s="55" t="s">
        <v>127</v>
      </c>
      <c r="B40" s="56" t="s">
        <v>128</v>
      </c>
      <c r="C40" s="84">
        <v>4000</v>
      </c>
      <c r="D40" s="84">
        <v>4000</v>
      </c>
      <c r="E40" s="84">
        <v>1295.22</v>
      </c>
      <c r="F40" s="84"/>
    </row>
    <row r="41" spans="1:6" x14ac:dyDescent="0.2">
      <c r="A41" s="53" t="s">
        <v>129</v>
      </c>
      <c r="B41" s="54" t="s">
        <v>130</v>
      </c>
      <c r="C41" s="83">
        <f>C42</f>
        <v>12000</v>
      </c>
      <c r="D41" s="83">
        <f>D42</f>
        <v>12000</v>
      </c>
      <c r="E41" s="83">
        <f>E42</f>
        <v>2800</v>
      </c>
      <c r="F41" s="83">
        <f>(E42*100)/D42</f>
        <v>23.333333333333332</v>
      </c>
    </row>
    <row r="42" spans="1:6" ht="25.5" x14ac:dyDescent="0.2">
      <c r="A42" s="55" t="s">
        <v>131</v>
      </c>
      <c r="B42" s="56" t="s">
        <v>132</v>
      </c>
      <c r="C42" s="84">
        <v>12000</v>
      </c>
      <c r="D42" s="84">
        <v>12000</v>
      </c>
      <c r="E42" s="84">
        <v>2800</v>
      </c>
      <c r="F42" s="84"/>
    </row>
    <row r="43" spans="1:6" x14ac:dyDescent="0.2">
      <c r="A43" s="53" t="s">
        <v>133</v>
      </c>
      <c r="B43" s="54" t="s">
        <v>134</v>
      </c>
      <c r="C43" s="83">
        <f>C44+C45+C46+C47</f>
        <v>8288</v>
      </c>
      <c r="D43" s="83">
        <f>D44+D45+D46+D47</f>
        <v>8288</v>
      </c>
      <c r="E43" s="83">
        <f>E44+E45+E46+E47</f>
        <v>2805.7000000000003</v>
      </c>
      <c r="F43" s="83">
        <f>(E44*100)/D44</f>
        <v>72.685714285714283</v>
      </c>
    </row>
    <row r="44" spans="1:6" x14ac:dyDescent="0.2">
      <c r="A44" s="55" t="s">
        <v>135</v>
      </c>
      <c r="B44" s="56" t="s">
        <v>136</v>
      </c>
      <c r="C44" s="84">
        <v>2100</v>
      </c>
      <c r="D44" s="84">
        <v>2100</v>
      </c>
      <c r="E44" s="84">
        <v>1526.4</v>
      </c>
      <c r="F44" s="84"/>
    </row>
    <row r="45" spans="1:6" x14ac:dyDescent="0.2">
      <c r="A45" s="55" t="s">
        <v>137</v>
      </c>
      <c r="B45" s="56" t="s">
        <v>138</v>
      </c>
      <c r="C45" s="84">
        <v>2600</v>
      </c>
      <c r="D45" s="84">
        <v>2600</v>
      </c>
      <c r="E45" s="84">
        <v>71.78</v>
      </c>
      <c r="F45" s="84"/>
    </row>
    <row r="46" spans="1:6" x14ac:dyDescent="0.2">
      <c r="A46" s="55" t="s">
        <v>139</v>
      </c>
      <c r="B46" s="56" t="s">
        <v>140</v>
      </c>
      <c r="C46" s="84">
        <v>3389</v>
      </c>
      <c r="D46" s="84">
        <v>3389</v>
      </c>
      <c r="E46" s="84">
        <v>1201.72</v>
      </c>
      <c r="F46" s="84"/>
    </row>
    <row r="47" spans="1:6" x14ac:dyDescent="0.2">
      <c r="A47" s="55" t="s">
        <v>141</v>
      </c>
      <c r="B47" s="56" t="s">
        <v>134</v>
      </c>
      <c r="C47" s="84">
        <v>199</v>
      </c>
      <c r="D47" s="84">
        <v>199</v>
      </c>
      <c r="E47" s="84">
        <v>5.8</v>
      </c>
      <c r="F47" s="84"/>
    </row>
    <row r="48" spans="1:6" x14ac:dyDescent="0.2">
      <c r="A48" s="51" t="s">
        <v>142</v>
      </c>
      <c r="B48" s="52" t="s">
        <v>143</v>
      </c>
      <c r="C48" s="82">
        <f>C49+C51</f>
        <v>2467</v>
      </c>
      <c r="D48" s="82">
        <f>D49+D51</f>
        <v>2467</v>
      </c>
      <c r="E48" s="82">
        <f>E49+E51</f>
        <v>1391.23</v>
      </c>
      <c r="F48" s="81">
        <f>(E49*100)/D49</f>
        <v>56.79214064115822</v>
      </c>
    </row>
    <row r="49" spans="1:6" x14ac:dyDescent="0.2">
      <c r="A49" s="53" t="s">
        <v>144</v>
      </c>
      <c r="B49" s="54" t="s">
        <v>145</v>
      </c>
      <c r="C49" s="83">
        <f>C50</f>
        <v>967</v>
      </c>
      <c r="D49" s="83">
        <f>D50</f>
        <v>967</v>
      </c>
      <c r="E49" s="83">
        <f>E50</f>
        <v>549.17999999999995</v>
      </c>
      <c r="F49" s="83">
        <f>(E50*100)/D50</f>
        <v>56.79214064115822</v>
      </c>
    </row>
    <row r="50" spans="1:6" ht="25.5" x14ac:dyDescent="0.2">
      <c r="A50" s="55" t="s">
        <v>146</v>
      </c>
      <c r="B50" s="56" t="s">
        <v>147</v>
      </c>
      <c r="C50" s="84">
        <v>967</v>
      </c>
      <c r="D50" s="84">
        <v>967</v>
      </c>
      <c r="E50" s="84">
        <v>549.17999999999995</v>
      </c>
      <c r="F50" s="84"/>
    </row>
    <row r="51" spans="1:6" x14ac:dyDescent="0.2">
      <c r="A51" s="53" t="s">
        <v>148</v>
      </c>
      <c r="B51" s="54" t="s">
        <v>149</v>
      </c>
      <c r="C51" s="83">
        <f>C52</f>
        <v>1500</v>
      </c>
      <c r="D51" s="83">
        <f>D52</f>
        <v>1500</v>
      </c>
      <c r="E51" s="83">
        <f>E52</f>
        <v>842.05</v>
      </c>
      <c r="F51" s="83">
        <f>(E52*100)/D52</f>
        <v>56.136666666666663</v>
      </c>
    </row>
    <row r="52" spans="1:6" x14ac:dyDescent="0.2">
      <c r="A52" s="55" t="s">
        <v>150</v>
      </c>
      <c r="B52" s="56" t="s">
        <v>151</v>
      </c>
      <c r="C52" s="84">
        <v>1500</v>
      </c>
      <c r="D52" s="84">
        <v>1500</v>
      </c>
      <c r="E52" s="84">
        <v>842.05</v>
      </c>
      <c r="F52" s="84"/>
    </row>
    <row r="53" spans="1:6" x14ac:dyDescent="0.2">
      <c r="A53" s="49" t="s">
        <v>152</v>
      </c>
      <c r="B53" s="50" t="s">
        <v>153</v>
      </c>
      <c r="C53" s="80">
        <f>C54+C57</f>
        <v>124579</v>
      </c>
      <c r="D53" s="80">
        <f>D54+D57</f>
        <v>124579</v>
      </c>
      <c r="E53" s="80">
        <f>E54+E57</f>
        <v>4723.5</v>
      </c>
      <c r="F53" s="81">
        <f>(E54*100)/D54</f>
        <v>49.310992796742873</v>
      </c>
    </row>
    <row r="54" spans="1:6" x14ac:dyDescent="0.2">
      <c r="A54" s="51" t="s">
        <v>154</v>
      </c>
      <c r="B54" s="52" t="s">
        <v>155</v>
      </c>
      <c r="C54" s="82">
        <f t="shared" ref="C54:E55" si="0">C55</f>
        <v>9579</v>
      </c>
      <c r="D54" s="82">
        <f t="shared" si="0"/>
        <v>9579</v>
      </c>
      <c r="E54" s="82">
        <f t="shared" si="0"/>
        <v>4723.5</v>
      </c>
      <c r="F54" s="81">
        <f>(E55*100)/D55</f>
        <v>49.310992796742873</v>
      </c>
    </row>
    <row r="55" spans="1:6" x14ac:dyDescent="0.2">
      <c r="A55" s="53" t="s">
        <v>160</v>
      </c>
      <c r="B55" s="54" t="s">
        <v>161</v>
      </c>
      <c r="C55" s="83">
        <f t="shared" si="0"/>
        <v>9579</v>
      </c>
      <c r="D55" s="83">
        <f t="shared" si="0"/>
        <v>9579</v>
      </c>
      <c r="E55" s="83">
        <f t="shared" si="0"/>
        <v>4723.5</v>
      </c>
      <c r="F55" s="83">
        <f>(E56*100)/D56</f>
        <v>49.310992796742873</v>
      </c>
    </row>
    <row r="56" spans="1:6" x14ac:dyDescent="0.2">
      <c r="A56" s="55" t="s">
        <v>162</v>
      </c>
      <c r="B56" s="56" t="s">
        <v>163</v>
      </c>
      <c r="C56" s="84">
        <v>9579</v>
      </c>
      <c r="D56" s="84">
        <v>9579</v>
      </c>
      <c r="E56" s="84">
        <v>4723.5</v>
      </c>
      <c r="F56" s="84"/>
    </row>
    <row r="57" spans="1:6" x14ac:dyDescent="0.2">
      <c r="A57" s="51" t="s">
        <v>164</v>
      </c>
      <c r="B57" s="52" t="s">
        <v>165</v>
      </c>
      <c r="C57" s="82">
        <f t="shared" ref="C57:E58" si="1">C58</f>
        <v>115000</v>
      </c>
      <c r="D57" s="82">
        <f t="shared" si="1"/>
        <v>115000</v>
      </c>
      <c r="E57" s="82">
        <f t="shared" si="1"/>
        <v>0</v>
      </c>
      <c r="F57" s="81">
        <f>(E58*100)/D58</f>
        <v>0</v>
      </c>
    </row>
    <row r="58" spans="1:6" ht="25.5" x14ac:dyDescent="0.2">
      <c r="A58" s="53" t="s">
        <v>166</v>
      </c>
      <c r="B58" s="54" t="s">
        <v>167</v>
      </c>
      <c r="C58" s="83">
        <f t="shared" si="1"/>
        <v>115000</v>
      </c>
      <c r="D58" s="83">
        <f t="shared" si="1"/>
        <v>115000</v>
      </c>
      <c r="E58" s="83">
        <f t="shared" si="1"/>
        <v>0</v>
      </c>
      <c r="F58" s="83">
        <f>(E59*100)/D59</f>
        <v>0</v>
      </c>
    </row>
    <row r="59" spans="1:6" x14ac:dyDescent="0.2">
      <c r="A59" s="55" t="s">
        <v>168</v>
      </c>
      <c r="B59" s="56" t="s">
        <v>167</v>
      </c>
      <c r="C59" s="84">
        <v>115000</v>
      </c>
      <c r="D59" s="84">
        <v>115000</v>
      </c>
      <c r="E59" s="84">
        <v>0</v>
      </c>
      <c r="F59" s="84"/>
    </row>
    <row r="60" spans="1:6" x14ac:dyDescent="0.2">
      <c r="A60" s="49" t="s">
        <v>50</v>
      </c>
      <c r="B60" s="50" t="s">
        <v>51</v>
      </c>
      <c r="C60" s="80">
        <f t="shared" ref="C60:E61" si="2">C61</f>
        <v>3173722</v>
      </c>
      <c r="D60" s="80">
        <f t="shared" si="2"/>
        <v>3173722</v>
      </c>
      <c r="E60" s="80">
        <f t="shared" si="2"/>
        <v>1782870.32</v>
      </c>
      <c r="F60" s="81">
        <f>(E61*100)/D61</f>
        <v>56.17600785450017</v>
      </c>
    </row>
    <row r="61" spans="1:6" x14ac:dyDescent="0.2">
      <c r="A61" s="51" t="s">
        <v>64</v>
      </c>
      <c r="B61" s="52" t="s">
        <v>65</v>
      </c>
      <c r="C61" s="82">
        <f t="shared" si="2"/>
        <v>3173722</v>
      </c>
      <c r="D61" s="82">
        <f t="shared" si="2"/>
        <v>3173722</v>
      </c>
      <c r="E61" s="82">
        <f t="shared" si="2"/>
        <v>1782870.32</v>
      </c>
      <c r="F61" s="81">
        <f>(E62*100)/D62</f>
        <v>56.17600785450017</v>
      </c>
    </row>
    <row r="62" spans="1:6" ht="25.5" x14ac:dyDescent="0.2">
      <c r="A62" s="53" t="s">
        <v>66</v>
      </c>
      <c r="B62" s="54" t="s">
        <v>67</v>
      </c>
      <c r="C62" s="83">
        <f>C63+C64</f>
        <v>3173722</v>
      </c>
      <c r="D62" s="83">
        <f>D63+D64</f>
        <v>3173722</v>
      </c>
      <c r="E62" s="83">
        <f>E63+E64</f>
        <v>1782870.32</v>
      </c>
      <c r="F62" s="83">
        <f>(E63*100)/D63</f>
        <v>58.316281656845874</v>
      </c>
    </row>
    <row r="63" spans="1:6" x14ac:dyDescent="0.2">
      <c r="A63" s="55" t="s">
        <v>68</v>
      </c>
      <c r="B63" s="56" t="s">
        <v>69</v>
      </c>
      <c r="C63" s="84">
        <v>3049143</v>
      </c>
      <c r="D63" s="84">
        <v>3049143</v>
      </c>
      <c r="E63" s="84">
        <v>1778146.82</v>
      </c>
      <c r="F63" s="84"/>
    </row>
    <row r="64" spans="1:6" ht="25.5" x14ac:dyDescent="0.2">
      <c r="A64" s="55" t="s">
        <v>70</v>
      </c>
      <c r="B64" s="56" t="s">
        <v>71</v>
      </c>
      <c r="C64" s="84">
        <v>124579</v>
      </c>
      <c r="D64" s="84">
        <v>124579</v>
      </c>
      <c r="E64" s="84">
        <v>4723.5</v>
      </c>
      <c r="F64" s="84"/>
    </row>
    <row r="65" spans="1:6" x14ac:dyDescent="0.2">
      <c r="A65" s="48" t="s">
        <v>181</v>
      </c>
      <c r="B65" s="48" t="s">
        <v>188</v>
      </c>
      <c r="C65" s="78"/>
      <c r="D65" s="78"/>
      <c r="E65" s="78"/>
      <c r="F65" s="79" t="e">
        <f>(E65*100)/D65</f>
        <v>#DIV/0!</v>
      </c>
    </row>
    <row r="66" spans="1:6" x14ac:dyDescent="0.2">
      <c r="A66" s="49" t="s">
        <v>72</v>
      </c>
      <c r="B66" s="50" t="s">
        <v>73</v>
      </c>
      <c r="C66" s="80">
        <f t="shared" ref="C66:E68" si="3">C67</f>
        <v>1525</v>
      </c>
      <c r="D66" s="80">
        <f t="shared" si="3"/>
        <v>1525</v>
      </c>
      <c r="E66" s="80">
        <f t="shared" si="3"/>
        <v>0</v>
      </c>
      <c r="F66" s="81">
        <f>(E67*100)/D67</f>
        <v>0</v>
      </c>
    </row>
    <row r="67" spans="1:6" x14ac:dyDescent="0.2">
      <c r="A67" s="51" t="s">
        <v>89</v>
      </c>
      <c r="B67" s="52" t="s">
        <v>90</v>
      </c>
      <c r="C67" s="82">
        <f t="shared" si="3"/>
        <v>1525</v>
      </c>
      <c r="D67" s="82">
        <f t="shared" si="3"/>
        <v>1525</v>
      </c>
      <c r="E67" s="82">
        <f t="shared" si="3"/>
        <v>0</v>
      </c>
      <c r="F67" s="81">
        <f>(E68*100)/D68</f>
        <v>0</v>
      </c>
    </row>
    <row r="68" spans="1:6" x14ac:dyDescent="0.2">
      <c r="A68" s="53" t="s">
        <v>109</v>
      </c>
      <c r="B68" s="54" t="s">
        <v>110</v>
      </c>
      <c r="C68" s="83">
        <f t="shared" si="3"/>
        <v>1525</v>
      </c>
      <c r="D68" s="83">
        <f t="shared" si="3"/>
        <v>1525</v>
      </c>
      <c r="E68" s="83">
        <f t="shared" si="3"/>
        <v>0</v>
      </c>
      <c r="F68" s="83">
        <f>(E69*100)/D69</f>
        <v>0</v>
      </c>
    </row>
    <row r="69" spans="1:6" x14ac:dyDescent="0.2">
      <c r="A69" s="55" t="s">
        <v>119</v>
      </c>
      <c r="B69" s="56" t="s">
        <v>120</v>
      </c>
      <c r="C69" s="84">
        <v>1525</v>
      </c>
      <c r="D69" s="84">
        <v>1525</v>
      </c>
      <c r="E69" s="84">
        <v>0</v>
      </c>
      <c r="F69" s="84"/>
    </row>
    <row r="70" spans="1:6" x14ac:dyDescent="0.2">
      <c r="A70" s="49" t="s">
        <v>152</v>
      </c>
      <c r="B70" s="50" t="s">
        <v>153</v>
      </c>
      <c r="C70" s="80">
        <f t="shared" ref="C70:E72" si="4">C71</f>
        <v>0</v>
      </c>
      <c r="D70" s="80">
        <f t="shared" si="4"/>
        <v>0</v>
      </c>
      <c r="E70" s="80">
        <f t="shared" si="4"/>
        <v>0</v>
      </c>
      <c r="F70" s="81">
        <v>0</v>
      </c>
    </row>
    <row r="71" spans="1:6" x14ac:dyDescent="0.2">
      <c r="A71" s="51" t="s">
        <v>154</v>
      </c>
      <c r="B71" s="52" t="s">
        <v>155</v>
      </c>
      <c r="C71" s="82">
        <f t="shared" si="4"/>
        <v>0</v>
      </c>
      <c r="D71" s="82">
        <f t="shared" si="4"/>
        <v>0</v>
      </c>
      <c r="E71" s="82">
        <f t="shared" si="4"/>
        <v>0</v>
      </c>
      <c r="F71" s="81">
        <v>0</v>
      </c>
    </row>
    <row r="72" spans="1:6" x14ac:dyDescent="0.2">
      <c r="A72" s="53" t="s">
        <v>156</v>
      </c>
      <c r="B72" s="54" t="s">
        <v>157</v>
      </c>
      <c r="C72" s="83">
        <f t="shared" si="4"/>
        <v>0</v>
      </c>
      <c r="D72" s="83">
        <f t="shared" si="4"/>
        <v>0</v>
      </c>
      <c r="E72" s="83">
        <f t="shared" si="4"/>
        <v>0</v>
      </c>
      <c r="F72" s="83">
        <v>0</v>
      </c>
    </row>
    <row r="73" spans="1:6" x14ac:dyDescent="0.2">
      <c r="A73" s="55" t="s">
        <v>158</v>
      </c>
      <c r="B73" s="56" t="s">
        <v>159</v>
      </c>
      <c r="C73" s="84">
        <v>0</v>
      </c>
      <c r="D73" s="84">
        <v>0</v>
      </c>
      <c r="E73" s="84">
        <v>0</v>
      </c>
      <c r="F73" s="84"/>
    </row>
    <row r="74" spans="1:6" x14ac:dyDescent="0.2">
      <c r="A74" s="49" t="s">
        <v>50</v>
      </c>
      <c r="B74" s="50" t="s">
        <v>51</v>
      </c>
      <c r="C74" s="80">
        <f t="shared" ref="C74:E76" si="5">C75</f>
        <v>1525</v>
      </c>
      <c r="D74" s="80">
        <f t="shared" si="5"/>
        <v>1525</v>
      </c>
      <c r="E74" s="80">
        <f t="shared" si="5"/>
        <v>0</v>
      </c>
      <c r="F74" s="81">
        <f>(E75*100)/D75</f>
        <v>0</v>
      </c>
    </row>
    <row r="75" spans="1:6" x14ac:dyDescent="0.2">
      <c r="A75" s="51" t="s">
        <v>58</v>
      </c>
      <c r="B75" s="52" t="s">
        <v>59</v>
      </c>
      <c r="C75" s="82">
        <f t="shared" si="5"/>
        <v>1525</v>
      </c>
      <c r="D75" s="82">
        <f t="shared" si="5"/>
        <v>1525</v>
      </c>
      <c r="E75" s="82">
        <f t="shared" si="5"/>
        <v>0</v>
      </c>
      <c r="F75" s="81">
        <f>(E76*100)/D76</f>
        <v>0</v>
      </c>
    </row>
    <row r="76" spans="1:6" x14ac:dyDescent="0.2">
      <c r="A76" s="53" t="s">
        <v>60</v>
      </c>
      <c r="B76" s="54" t="s">
        <v>61</v>
      </c>
      <c r="C76" s="83">
        <f t="shared" si="5"/>
        <v>1525</v>
      </c>
      <c r="D76" s="83">
        <f t="shared" si="5"/>
        <v>1525</v>
      </c>
      <c r="E76" s="83">
        <f t="shared" si="5"/>
        <v>0</v>
      </c>
      <c r="F76" s="83">
        <f>(E77*100)/D77</f>
        <v>0</v>
      </c>
    </row>
    <row r="77" spans="1:6" x14ac:dyDescent="0.2">
      <c r="A77" s="55" t="s">
        <v>62</v>
      </c>
      <c r="B77" s="56" t="s">
        <v>63</v>
      </c>
      <c r="C77" s="84">
        <v>1525</v>
      </c>
      <c r="D77" s="84">
        <v>1525</v>
      </c>
      <c r="E77" s="84">
        <v>0</v>
      </c>
      <c r="F77" s="84"/>
    </row>
    <row r="78" spans="1:6" x14ac:dyDescent="0.2">
      <c r="A78" s="48" t="s">
        <v>74</v>
      </c>
      <c r="B78" s="48" t="s">
        <v>189</v>
      </c>
      <c r="C78" s="78"/>
      <c r="D78" s="78"/>
      <c r="E78" s="78"/>
      <c r="F78" s="79">
        <v>0</v>
      </c>
    </row>
    <row r="79" spans="1:6" x14ac:dyDescent="0.2">
      <c r="A79" s="49" t="s">
        <v>72</v>
      </c>
      <c r="B79" s="50" t="s">
        <v>73</v>
      </c>
      <c r="C79" s="80">
        <f t="shared" ref="C79:E80" si="6">C80</f>
        <v>100</v>
      </c>
      <c r="D79" s="80">
        <f t="shared" si="6"/>
        <v>100</v>
      </c>
      <c r="E79" s="80">
        <f t="shared" si="6"/>
        <v>0</v>
      </c>
      <c r="F79" s="81">
        <f>(E80*100)/D80</f>
        <v>0</v>
      </c>
    </row>
    <row r="80" spans="1:6" x14ac:dyDescent="0.2">
      <c r="A80" s="51" t="s">
        <v>89</v>
      </c>
      <c r="B80" s="52" t="s">
        <v>90</v>
      </c>
      <c r="C80" s="82">
        <f t="shared" si="6"/>
        <v>100</v>
      </c>
      <c r="D80" s="82">
        <f t="shared" si="6"/>
        <v>100</v>
      </c>
      <c r="E80" s="82">
        <f t="shared" si="6"/>
        <v>0</v>
      </c>
      <c r="F80" s="81">
        <f>(E81*100)/D81</f>
        <v>0</v>
      </c>
    </row>
    <row r="81" spans="1:6" x14ac:dyDescent="0.2">
      <c r="A81" s="53" t="s">
        <v>109</v>
      </c>
      <c r="B81" s="54" t="s">
        <v>110</v>
      </c>
      <c r="C81" s="83">
        <f>C82+C83</f>
        <v>100</v>
      </c>
      <c r="D81" s="83">
        <f>D82+D83</f>
        <v>100</v>
      </c>
      <c r="E81" s="83">
        <f>E82+E83</f>
        <v>0</v>
      </c>
      <c r="F81" s="83">
        <v>0</v>
      </c>
    </row>
    <row r="82" spans="1:6" x14ac:dyDescent="0.2">
      <c r="A82" s="55" t="s">
        <v>113</v>
      </c>
      <c r="B82" s="56" t="s">
        <v>114</v>
      </c>
      <c r="C82" s="84">
        <v>0</v>
      </c>
      <c r="D82" s="84">
        <v>0</v>
      </c>
      <c r="E82" s="84">
        <v>0</v>
      </c>
      <c r="F82" s="84"/>
    </row>
    <row r="83" spans="1:6" x14ac:dyDescent="0.2">
      <c r="A83" s="55" t="s">
        <v>123</v>
      </c>
      <c r="B83" s="56" t="s">
        <v>124</v>
      </c>
      <c r="C83" s="84">
        <v>100</v>
      </c>
      <c r="D83" s="84">
        <v>100</v>
      </c>
      <c r="E83" s="84">
        <v>0</v>
      </c>
      <c r="F83" s="84"/>
    </row>
    <row r="84" spans="1:6" x14ac:dyDescent="0.2">
      <c r="A84" s="49" t="s">
        <v>50</v>
      </c>
      <c r="B84" s="50" t="s">
        <v>51</v>
      </c>
      <c r="C84" s="80">
        <f t="shared" ref="C84:E86" si="7">C85</f>
        <v>100</v>
      </c>
      <c r="D84" s="80">
        <f t="shared" si="7"/>
        <v>100</v>
      </c>
      <c r="E84" s="80">
        <f t="shared" si="7"/>
        <v>0</v>
      </c>
      <c r="F84" s="81">
        <f>(E85*100)/D85</f>
        <v>0</v>
      </c>
    </row>
    <row r="85" spans="1:6" x14ac:dyDescent="0.2">
      <c r="A85" s="51" t="s">
        <v>52</v>
      </c>
      <c r="B85" s="52" t="s">
        <v>53</v>
      </c>
      <c r="C85" s="82">
        <f t="shared" si="7"/>
        <v>100</v>
      </c>
      <c r="D85" s="82">
        <f t="shared" si="7"/>
        <v>100</v>
      </c>
      <c r="E85" s="82">
        <f t="shared" si="7"/>
        <v>0</v>
      </c>
      <c r="F85" s="81">
        <f>(E86*100)/D86</f>
        <v>0</v>
      </c>
    </row>
    <row r="86" spans="1:6" x14ac:dyDescent="0.2">
      <c r="A86" s="53" t="s">
        <v>54</v>
      </c>
      <c r="B86" s="54" t="s">
        <v>55</v>
      </c>
      <c r="C86" s="83">
        <f t="shared" si="7"/>
        <v>100</v>
      </c>
      <c r="D86" s="83">
        <f t="shared" si="7"/>
        <v>100</v>
      </c>
      <c r="E86" s="83">
        <f t="shared" si="7"/>
        <v>0</v>
      </c>
      <c r="F86" s="83">
        <f>(E87*100)/D87</f>
        <v>0</v>
      </c>
    </row>
    <row r="87" spans="1:6" x14ac:dyDescent="0.2">
      <c r="A87" s="55" t="s">
        <v>56</v>
      </c>
      <c r="B87" s="56" t="s">
        <v>57</v>
      </c>
      <c r="C87" s="84">
        <v>100</v>
      </c>
      <c r="D87" s="84">
        <v>100</v>
      </c>
      <c r="E87" s="84">
        <v>0</v>
      </c>
      <c r="F87" s="84"/>
    </row>
    <row r="88" spans="1:6" x14ac:dyDescent="0.2">
      <c r="A88" s="48" t="s">
        <v>182</v>
      </c>
      <c r="B88" s="48" t="s">
        <v>190</v>
      </c>
      <c r="C88" s="78"/>
      <c r="D88" s="78"/>
      <c r="E88" s="78"/>
      <c r="F88" s="79">
        <v>0</v>
      </c>
    </row>
    <row r="89" spans="1:6" s="57" customFormat="1" x14ac:dyDescent="0.2"/>
    <row r="90" spans="1:6" s="57" customFormat="1" x14ac:dyDescent="0.2"/>
    <row r="91" spans="1:6" s="57" customFormat="1" x14ac:dyDescent="0.2"/>
    <row r="92" spans="1:6" s="57" customFormat="1" x14ac:dyDescent="0.2"/>
    <row r="93" spans="1:6" s="57" customFormat="1" x14ac:dyDescent="0.2"/>
    <row r="94" spans="1:6" s="57" customFormat="1" x14ac:dyDescent="0.2"/>
    <row r="95" spans="1:6" s="57" customFormat="1" x14ac:dyDescent="0.2"/>
    <row r="96" spans="1: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s="57" customFormat="1" x14ac:dyDescent="0.2"/>
    <row r="1218" spans="1:3" s="57" customFormat="1" x14ac:dyDescent="0.2"/>
    <row r="1219" spans="1:3" s="57" customFormat="1" x14ac:dyDescent="0.2"/>
    <row r="1220" spans="1:3" s="57" customFormat="1" x14ac:dyDescent="0.2"/>
    <row r="1221" spans="1:3" s="57" customFormat="1" x14ac:dyDescent="0.2"/>
    <row r="1222" spans="1:3" s="57" customFormat="1" x14ac:dyDescent="0.2"/>
    <row r="1223" spans="1:3" s="57" customFormat="1" x14ac:dyDescent="0.2"/>
    <row r="1224" spans="1:3" s="57" customFormat="1" x14ac:dyDescent="0.2"/>
    <row r="1225" spans="1:3" s="57" customFormat="1" x14ac:dyDescent="0.2"/>
    <row r="1226" spans="1:3" s="57" customFormat="1" x14ac:dyDescent="0.2"/>
    <row r="1227" spans="1:3" s="57" customFormat="1" x14ac:dyDescent="0.2"/>
    <row r="1228" spans="1:3" s="57" customFormat="1" x14ac:dyDescent="0.2"/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40"/>
      <c r="B1266" s="40"/>
      <c r="C1266" s="40"/>
    </row>
    <row r="1267" spans="1:3" x14ac:dyDescent="0.2">
      <c r="A1267" s="40"/>
      <c r="B1267" s="40"/>
      <c r="C1267" s="40"/>
    </row>
    <row r="1268" spans="1:3" x14ac:dyDescent="0.2">
      <c r="A1268" s="40"/>
      <c r="B1268" s="40"/>
      <c r="C1268" s="40"/>
    </row>
    <row r="1269" spans="1:3" x14ac:dyDescent="0.2">
      <c r="A1269" s="40"/>
      <c r="B1269" s="40"/>
      <c r="C1269" s="40"/>
    </row>
    <row r="1270" spans="1:3" x14ac:dyDescent="0.2">
      <c r="A1270" s="40"/>
      <c r="B1270" s="40"/>
      <c r="C1270" s="40"/>
    </row>
    <row r="1271" spans="1:3" x14ac:dyDescent="0.2">
      <c r="A1271" s="40"/>
      <c r="B1271" s="40"/>
      <c r="C1271" s="40"/>
    </row>
    <row r="1272" spans="1:3" x14ac:dyDescent="0.2">
      <c r="A1272" s="40"/>
      <c r="B1272" s="40"/>
      <c r="C1272" s="40"/>
    </row>
    <row r="1273" spans="1:3" x14ac:dyDescent="0.2">
      <c r="A1273" s="40"/>
      <c r="B1273" s="40"/>
      <c r="C1273" s="40"/>
    </row>
    <row r="1274" spans="1:3" x14ac:dyDescent="0.2">
      <c r="A1274" s="40"/>
      <c r="B1274" s="40"/>
      <c r="C1274" s="40"/>
    </row>
    <row r="1275" spans="1:3" x14ac:dyDescent="0.2">
      <c r="A1275" s="40"/>
      <c r="B1275" s="40"/>
      <c r="C1275" s="40"/>
    </row>
    <row r="1276" spans="1:3" x14ac:dyDescent="0.2">
      <c r="A1276" s="40"/>
      <c r="B1276" s="40"/>
      <c r="C1276" s="40"/>
    </row>
    <row r="1277" spans="1:3" x14ac:dyDescent="0.2">
      <c r="A1277" s="40"/>
      <c r="B1277" s="40"/>
      <c r="C1277" s="40"/>
    </row>
    <row r="1278" spans="1:3" x14ac:dyDescent="0.2">
      <c r="A1278" s="40"/>
      <c r="B1278" s="40"/>
      <c r="C1278" s="40"/>
    </row>
    <row r="1279" spans="1:3" x14ac:dyDescent="0.2">
      <c r="A1279" s="40"/>
      <c r="B1279" s="40"/>
      <c r="C1279" s="40"/>
    </row>
    <row r="1280" spans="1:3" x14ac:dyDescent="0.2">
      <c r="A1280" s="40"/>
      <c r="B1280" s="40"/>
      <c r="C1280" s="40"/>
    </row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62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Samanta Orlić</cp:lastModifiedBy>
  <cp:lastPrinted>2025-07-18T09:51:41Z</cp:lastPrinted>
  <dcterms:created xsi:type="dcterms:W3CDTF">2022-08-12T12:51:27Z</dcterms:created>
  <dcterms:modified xsi:type="dcterms:W3CDTF">2025-07-18T09:52:46Z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