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les\Desktop\JAVNA NABAVA\SANACIJA UREDSKIH PROSTORA\"/>
    </mc:Choice>
  </mc:AlternateContent>
  <bookViews>
    <workbookView xWindow="-120" yWindow="-120" windowWidth="29040" windowHeight="15840" tabRatio="817" activeTab="4"/>
  </bookViews>
  <sheets>
    <sheet name="00_NAS" sheetId="60" r:id="rId1"/>
    <sheet name="01_PRIP" sheetId="57" r:id="rId2"/>
    <sheet name="02_OBRT" sheetId="61" r:id="rId3"/>
    <sheet name="03_INST" sheetId="62" r:id="rId4"/>
    <sheet name="04_REK" sheetId="63" r:id="rId5"/>
    <sheet name="Formule" sheetId="3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.1." localSheetId="0">#REF!</definedName>
    <definedName name="_1.1." localSheetId="1">#REF!</definedName>
    <definedName name="_1.1." localSheetId="2">#REF!</definedName>
    <definedName name="_1.1." localSheetId="3">#REF!</definedName>
    <definedName name="_1.1." localSheetId="4">#REF!</definedName>
    <definedName name="_1.1.">#REF!</definedName>
    <definedName name="_1_DIZALICE_TOPLINE_ZRAK_VODA">'[1]1_dt - zrak'!$B$4</definedName>
    <definedName name="_10__RADIJATORI">#REF!</definedName>
    <definedName name="_11__PODNI_KONVEKTORI">#REF!</definedName>
    <definedName name="_12__TOPLOVOD">#REF!</definedName>
    <definedName name="_13__TOPLA_POTROŠNA_VODA">#REF!</definedName>
    <definedName name="_14__SOLARNI_KOLEKTORI">#REF!</definedName>
    <definedName name="_15__SOLARNI_KOLEKTORI">#REF!</definedName>
    <definedName name="_16__KLIMA_KOMORA">'[1]3_klima_komora_praonica'!$B$4</definedName>
    <definedName name="_17__VENTILACIJA">'[2]7'!$B$4</definedName>
    <definedName name="_18__VENTILACIJA_KUHINJE">'[1]6_ventilacija'!$B$4</definedName>
    <definedName name="_19__VRV_SUSTAV___GRIJANJE_I_HLAĐENJE">#REF!</definedName>
    <definedName name="_2_INSTALACIJA_DIZALICE_TOPLINE_VODA_VODA">#REF!</definedName>
    <definedName name="_20__KLIMA_UREĐAJI">'[1]7_msplit'!$B$4</definedName>
    <definedName name="_21__INSTALACIJA_VRTLOŽNIH_VENTILOKONVEKTORA">#REF!</definedName>
    <definedName name="_22__KLIMATIZACIJA_SERVERA___KLIMA_ORMAR">#REF!</definedName>
    <definedName name="_23__KLIMATIZACIJA_SERVERA___STROPNO">#REF!</definedName>
    <definedName name="_24__GAŠENJE_POŽARA___NOVEC">#REF!</definedName>
    <definedName name="_25__PLINSKA_INSTALACIJA">#REF!</definedName>
    <definedName name="_26__CNUS">#REF!</definedName>
    <definedName name="_27__OPĆE_STAVKE">'[1]10_opce_stavke'!$B$4</definedName>
    <definedName name="_3_PASIVNO_HLAĐENJE">#REF!</definedName>
    <definedName name="_4_VODOZAHVAT">#REF!</definedName>
    <definedName name="_5_STROJARNICA">#REF!</definedName>
    <definedName name="_6_KOTLOVNICA_PLINSKA_KONDEZACIJA">#REF!</definedName>
    <definedName name="_7_KOTLOVNICA_PELET">#REF!</definedName>
    <definedName name="_8__INSTALACIJA_FAN_COILA">'[1]2_fc'!$B$4</definedName>
    <definedName name="_9.1__ELEKTRIČNO_PODNO_GRIJANJE">#REF!</definedName>
    <definedName name="_9__VODENO_PODNO_GRIJANJE_I_HLAĐENJE">#REF!</definedName>
    <definedName name="a" localSheetId="0">[3]soboslik!#REF!</definedName>
    <definedName name="a" localSheetId="1">[3]soboslik!#REF!</definedName>
    <definedName name="a" localSheetId="2">[3]soboslik!#REF!</definedName>
    <definedName name="a" localSheetId="3">[3]soboslik!#REF!</definedName>
    <definedName name="a" localSheetId="4">[3]soboslik!#REF!</definedName>
    <definedName name="a">[3]soboslik!#REF!</definedName>
    <definedName name="aa" localSheetId="0">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'[4]2.ZEMLJA'!#REF!</definedName>
    <definedName name="_xlnm.Database">#REF!</definedName>
    <definedName name="CELIJA" localSheetId="0">#REF!</definedName>
    <definedName name="CELIJA" localSheetId="1">#REF!</definedName>
    <definedName name="CELIJA" localSheetId="2">#REF!</definedName>
    <definedName name="CELIJA" localSheetId="3">#REF!</definedName>
    <definedName name="CELIJA" localSheetId="4">#REF!</definedName>
    <definedName name="CELIJA">#REF!</definedName>
    <definedName name="D" localSheetId="5">#REF!</definedName>
    <definedName name="D">#REF!</definedName>
    <definedName name="da">#REF!</definedName>
    <definedName name="ew" localSheetId="5">#REF!</definedName>
    <definedName name="ew">#REF!</definedName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>#REF!</definedName>
    <definedName name="Excel_BuiltIn_Print_Area_1___1" localSheetId="5">#REF!</definedName>
    <definedName name="Excel_BuiltIn_Print_Area_1___1">#REF!</definedName>
    <definedName name="Excel_BuiltIn_Print_Area_9">"$"</definedName>
    <definedName name="Excel_BuiltIn_Print_Titles_1" localSheetId="0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>#REF!</definedName>
    <definedName name="Excel_BuiltIn_Print_Titles_1___1" localSheetId="0">#REF!</definedName>
    <definedName name="Excel_BuiltIn_Print_Titles_1___1" localSheetId="1">#REF!</definedName>
    <definedName name="Excel_BuiltIn_Print_Titles_1___1" localSheetId="2">#REF!</definedName>
    <definedName name="Excel_BuiltIn_Print_Titles_1___1" localSheetId="3">#REF!</definedName>
    <definedName name="Excel_BuiltIn_Print_Titles_1___1" localSheetId="4">#REF!</definedName>
    <definedName name="Excel_BuiltIn_Print_Titles_1___1" localSheetId="5">#REF!</definedName>
    <definedName name="Excel_BuiltIn_Print_Titles_1___1">#REF!</definedName>
    <definedName name="Excel_BuiltIn_Print_Titles_2" localSheetId="0">#REF!</definedName>
    <definedName name="Excel_BuiltIn_Print_Titles_2" localSheetId="1">#REF!</definedName>
    <definedName name="Excel_BuiltIn_Print_Titles_2" localSheetId="2">#REF!</definedName>
    <definedName name="Excel_BuiltIn_Print_Titles_2" localSheetId="3">#REF!</definedName>
    <definedName name="Excel_BuiltIn_Print_Titles_2" localSheetId="4">#REF!</definedName>
    <definedName name="Excel_BuiltIn_Print_Titles_2" localSheetId="5">#REF!</definedName>
    <definedName name="Excel_BuiltIn_Print_Titles_2">#REF!</definedName>
    <definedName name="Excel_BuiltIn_Print_Titles_3" localSheetId="5">#REF!</definedName>
    <definedName name="Excel_BuiltIn_Print_Titles_3">#REF!</definedName>
    <definedName name="Excel_BuiltIn_Print_Titles_4" localSheetId="5">#REF!</definedName>
    <definedName name="Excel_BuiltIn_Print_Titles_4">#REF!</definedName>
    <definedName name="Excel_BuiltIn_Print_Titles_5" localSheetId="5">#REF!</definedName>
    <definedName name="Excel_BuiltIn_Print_Titles_5">#REF!</definedName>
    <definedName name="Excel_BuiltIn_Print_Titles_6" localSheetId="5">#REF!</definedName>
    <definedName name="Excel_BuiltIn_Print_Titles_6">#REF!</definedName>
    <definedName name="Excel_BuiltIn_Print_Titles_6___6" localSheetId="5">#REF!</definedName>
    <definedName name="Excel_BuiltIn_Print_Titles_6___6">#REF!</definedName>
    <definedName name="Excel_BuiltIn_Print_Titles_7">"$"</definedName>
    <definedName name="Excel_BuiltIn_Print_Titles_8" localSheetId="0">#REF!</definedName>
    <definedName name="Excel_BuiltIn_Print_Titles_8" localSheetId="1">#REF!</definedName>
    <definedName name="Excel_BuiltIn_Print_Titles_8" localSheetId="2">#REF!</definedName>
    <definedName name="Excel_BuiltIn_Print_Titles_8" localSheetId="3">#REF!</definedName>
    <definedName name="Excel_BuiltIn_Print_Titles_8" localSheetId="4">#REF!</definedName>
    <definedName name="Excel_BuiltIn_Print_Titles_8" localSheetId="5">#REF!</definedName>
    <definedName name="Excel_BuiltIn_Print_Titles_8">#REF!</definedName>
    <definedName name="Excel_BuiltIn_Print_Titles_9">"$"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aktor" localSheetId="0">#REF!</definedName>
    <definedName name="faktor" localSheetId="1">#REF!</definedName>
    <definedName name="faktor" localSheetId="2">#REF!</definedName>
    <definedName name="faktor" localSheetId="3">#REF!</definedName>
    <definedName name="faktor" localSheetId="4">#REF!</definedName>
    <definedName name="faktor" localSheetId="5">#REF!</definedName>
    <definedName name="faktor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>#REF!</definedName>
    <definedName name="Gradjevina" localSheetId="5">#REF!</definedName>
    <definedName name="Gradjevina">#REF!</definedName>
    <definedName name="hortikultura">[3]soboslik!#REF!</definedName>
    <definedName name="_xlnm.Print_Titles" localSheetId="0">'00_NAS'!#REF!</definedName>
    <definedName name="_xlnm.Print_Titles" localSheetId="1">'01_PRIP'!$1:$3</definedName>
    <definedName name="_xlnm.Print_Titles" localSheetId="2">'02_OBRT'!$1:$3</definedName>
    <definedName name="_xlnm.Print_Titles" localSheetId="3">'03_INST'!$1:$3</definedName>
    <definedName name="_xlnm.Print_Titles" localSheetId="4">'04_REK'!$10:$11</definedName>
    <definedName name="krov" localSheetId="0">#REF!</definedName>
    <definedName name="krov" localSheetId="1">#REF!</definedName>
    <definedName name="krov" localSheetId="2">#REF!</definedName>
    <definedName name="krov" localSheetId="3">#REF!</definedName>
    <definedName name="krov" localSheetId="4">#REF!</definedName>
    <definedName name="krov" localSheetId="5">#REF!</definedName>
    <definedName name="krov">#REF!</definedName>
    <definedName name="NOVA" localSheetId="0">#REF!</definedName>
    <definedName name="NOVA" localSheetId="1">#REF!</definedName>
    <definedName name="NOVA" localSheetId="2">#REF!</definedName>
    <definedName name="NOVA" localSheetId="3">#REF!</definedName>
    <definedName name="NOVA" localSheetId="4">#REF!</definedName>
    <definedName name="NOVA">#REF!</definedName>
    <definedName name="_xlnm.Print_Area" localSheetId="0">'00_NAS'!$A$1:$H$39</definedName>
    <definedName name="_xlnm.Print_Area" localSheetId="1">'01_PRIP'!$A$1:$H$43</definedName>
    <definedName name="_xlnm.Print_Area" localSheetId="2">'02_OBRT'!$A$1:$H$35</definedName>
    <definedName name="_xlnm.Print_Area" localSheetId="3">'03_INST'!$A$1:$H$22</definedName>
    <definedName name="_xlnm.Print_Area" localSheetId="4">'04_REK'!$A$1:$H$19</definedName>
    <definedName name="Područje_Ispisa">#REF!</definedName>
    <definedName name="Ponudjac" localSheetId="0">#REF!</definedName>
    <definedName name="Ponudjac" localSheetId="1">#REF!</definedName>
    <definedName name="Ponudjac" localSheetId="2">#REF!</definedName>
    <definedName name="Ponudjac" localSheetId="3">#REF!</definedName>
    <definedName name="Ponudjac" localSheetId="4">#REF!</definedName>
    <definedName name="Ponudjac" localSheetId="5">#REF!</definedName>
    <definedName name="Ponudjac">#REF!</definedName>
    <definedName name="Print_tritles">#REF!</definedName>
    <definedName name="printa">#REF!</definedName>
    <definedName name="prova" localSheetId="5">#REF!</definedName>
    <definedName name="prova">#REF!</definedName>
    <definedName name="RED">#REF!</definedName>
    <definedName name="STROJARSTVO">#REF!</definedName>
    <definedName name="UKUPNO1">[3]ZEMLJAN!$F$10</definedName>
    <definedName name="UKUPNO10" localSheetId="0">#REF!</definedName>
    <definedName name="UKUPNO10" localSheetId="1">#REF!</definedName>
    <definedName name="UKUPNO10" localSheetId="2">#REF!</definedName>
    <definedName name="UKUPNO10" localSheetId="3">#REF!</definedName>
    <definedName name="UKUPNO10" localSheetId="4">#REF!</definedName>
    <definedName name="UKUPNO10">#REF!</definedName>
    <definedName name="UKUPNO11" localSheetId="0">#REF!</definedName>
    <definedName name="UKUPNO11" localSheetId="1">#REF!</definedName>
    <definedName name="UKUPNO11" localSheetId="2">#REF!</definedName>
    <definedName name="UKUPNO11" localSheetId="3">#REF!</definedName>
    <definedName name="UKUPNO11" localSheetId="4">#REF!</definedName>
    <definedName name="UKUPNO11">#REF!</definedName>
    <definedName name="UKUPNO12" localSheetId="0">[3]soboslik!#REF!</definedName>
    <definedName name="UKUPNO12" localSheetId="1">[3]soboslik!#REF!</definedName>
    <definedName name="UKUPNO12" localSheetId="2">[3]soboslik!#REF!</definedName>
    <definedName name="UKUPNO12" localSheetId="3">[3]soboslik!#REF!</definedName>
    <definedName name="UKUPNO12" localSheetId="4">[3]soboslik!#REF!</definedName>
    <definedName name="UKUPNO12">[3]soboslik!#REF!</definedName>
    <definedName name="UKUPNO13" localSheetId="0">'[3]razni '!#REF!</definedName>
    <definedName name="UKUPNO13" localSheetId="1">'[3]razni '!#REF!</definedName>
    <definedName name="UKUPNO13" localSheetId="2">'[3]razni '!#REF!</definedName>
    <definedName name="UKUPNO13" localSheetId="3">'[3]razni '!#REF!</definedName>
    <definedName name="UKUPNO13" localSheetId="4">'[3]razni '!#REF!</definedName>
    <definedName name="UKUPNO13">'[3]razni '!#REF!</definedName>
    <definedName name="UKUPNO14" localSheetId="0">#REF!</definedName>
    <definedName name="UKUPNO14" localSheetId="1">#REF!</definedName>
    <definedName name="UKUPNO14" localSheetId="2">#REF!</definedName>
    <definedName name="UKUPNO14" localSheetId="3">#REF!</definedName>
    <definedName name="UKUPNO14" localSheetId="4">#REF!</definedName>
    <definedName name="UKUPNO14">#REF!</definedName>
    <definedName name="UKUPNO15" localSheetId="0">#REF!</definedName>
    <definedName name="UKUPNO15" localSheetId="1">#REF!</definedName>
    <definedName name="UKUPNO15" localSheetId="2">#REF!</definedName>
    <definedName name="UKUPNO15" localSheetId="3">#REF!</definedName>
    <definedName name="UKUPNO15" localSheetId="4">#REF!</definedName>
    <definedName name="UKUPNO15">#REF!</definedName>
    <definedName name="UKUPNO16" localSheetId="0">#REF!</definedName>
    <definedName name="UKUPNO16" localSheetId="1">#REF!</definedName>
    <definedName name="UKUPNO16" localSheetId="2">#REF!</definedName>
    <definedName name="UKUPNO16" localSheetId="3">#REF!</definedName>
    <definedName name="UKUPNO16" localSheetId="4">#REF!</definedName>
    <definedName name="UKUPNO16">#REF!</definedName>
    <definedName name="UKUPNO17">#REF!</definedName>
    <definedName name="UKUPNO18">#REF!</definedName>
    <definedName name="UKUPNO19">#REF!</definedName>
    <definedName name="UKUPNO2">'[5]RAZNI RADOVI'!$F$22</definedName>
    <definedName name="UKUPNO20" localSheetId="0">#REF!</definedName>
    <definedName name="UKUPNO20" localSheetId="1">#REF!</definedName>
    <definedName name="UKUPNO20" localSheetId="2">#REF!</definedName>
    <definedName name="UKUPNO20" localSheetId="3">#REF!</definedName>
    <definedName name="UKUPNO20" localSheetId="4">#REF!</definedName>
    <definedName name="UKUPNO20">#REF!</definedName>
    <definedName name="UKUPNO3" localSheetId="0">#REF!</definedName>
    <definedName name="UKUPNO3" localSheetId="1">#REF!</definedName>
    <definedName name="UKUPNO3" localSheetId="2">#REF!</definedName>
    <definedName name="UKUPNO3" localSheetId="3">#REF!</definedName>
    <definedName name="UKUPNO3" localSheetId="4">#REF!</definedName>
    <definedName name="UKUPNO3">#REF!</definedName>
    <definedName name="UKUPNO4">[3]izolacija!$F$13</definedName>
    <definedName name="UKUPNO5">'[3]oprema dvor.'!$F$28</definedName>
    <definedName name="UKUPNO6">[3]okoliš!$F$25</definedName>
    <definedName name="UKUPNO7" localSheetId="0">#REF!</definedName>
    <definedName name="UKUPNO7" localSheetId="1">#REF!</definedName>
    <definedName name="UKUPNO7" localSheetId="2">#REF!</definedName>
    <definedName name="UKUPNO7" localSheetId="3">#REF!</definedName>
    <definedName name="UKUPNO7" localSheetId="4">#REF!</definedName>
    <definedName name="UKUPNO7">#REF!</definedName>
    <definedName name="UKUPNO8" localSheetId="0">[3]elektr!#REF!</definedName>
    <definedName name="UKUPNO8" localSheetId="1">[3]elektr!#REF!</definedName>
    <definedName name="UKUPNO8" localSheetId="2">[3]elektr!#REF!</definedName>
    <definedName name="UKUPNO8" localSheetId="3">[3]elektr!#REF!</definedName>
    <definedName name="UKUPNO8" localSheetId="4">[3]elektr!#REF!</definedName>
    <definedName name="UKUPNO8">[3]elektr!#REF!</definedName>
    <definedName name="UKUPNO9" localSheetId="0">[3]PLIN!#REF!</definedName>
    <definedName name="UKUPNO9" localSheetId="1">[3]PLIN!#REF!</definedName>
    <definedName name="UKUPNO9" localSheetId="2">[3]PLIN!#REF!</definedName>
    <definedName name="UKUPNO9" localSheetId="3">[3]PLIN!#REF!</definedName>
    <definedName name="UKUPNO9" localSheetId="4">[3]PLIN!#REF!</definedName>
    <definedName name="UKUPNO9">[3]PLIN!#REF!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62" l="1"/>
  <c r="H17" i="62" l="1"/>
  <c r="H34" i="61" l="1"/>
  <c r="H42" i="57"/>
  <c r="D21" i="62"/>
  <c r="D16" i="63" s="1"/>
  <c r="D34" i="61"/>
  <c r="D42" i="57"/>
  <c r="H1" i="57"/>
  <c r="H7" i="61"/>
  <c r="H23" i="57"/>
  <c r="H18" i="63"/>
  <c r="H11" i="63"/>
  <c r="H7" i="62"/>
  <c r="H6" i="62"/>
  <c r="H5" i="62"/>
  <c r="H20" i="62"/>
  <c r="H15" i="62"/>
  <c r="H14" i="62"/>
  <c r="H13" i="62"/>
  <c r="H11" i="62"/>
  <c r="H10" i="62"/>
  <c r="H9" i="62"/>
  <c r="H27" i="61"/>
  <c r="D14" i="63"/>
  <c r="H33" i="61"/>
  <c r="H32" i="61"/>
  <c r="H31" i="61"/>
  <c r="H30" i="61"/>
  <c r="H28" i="61"/>
  <c r="H26" i="61"/>
  <c r="H24" i="61"/>
  <c r="H23" i="61"/>
  <c r="H22" i="61"/>
  <c r="H20" i="61"/>
  <c r="H19" i="61"/>
  <c r="H18" i="61"/>
  <c r="H16" i="61"/>
  <c r="H15" i="61"/>
  <c r="H14" i="61"/>
  <c r="H11" i="61"/>
  <c r="H10" i="61"/>
  <c r="H9" i="61"/>
  <c r="H6" i="61"/>
  <c r="H5" i="61"/>
  <c r="H36" i="57"/>
  <c r="H35" i="57"/>
  <c r="H34" i="57"/>
  <c r="H24" i="57"/>
  <c r="H22" i="57"/>
  <c r="H28" i="57"/>
  <c r="H27" i="57"/>
  <c r="H26" i="57"/>
  <c r="H32" i="57"/>
  <c r="H31" i="57"/>
  <c r="H30" i="57"/>
  <c r="H20" i="57"/>
  <c r="H19" i="57"/>
  <c r="H18" i="57"/>
  <c r="H16" i="57"/>
  <c r="H15" i="57"/>
  <c r="H14" i="57"/>
  <c r="D12" i="63"/>
  <c r="H21" i="62" l="1"/>
  <c r="H16" i="63" s="1"/>
  <c r="H14" i="63"/>
  <c r="H41" i="57"/>
  <c r="H40" i="57"/>
  <c r="H39" i="57"/>
  <c r="H38" i="57"/>
  <c r="H11" i="57"/>
  <c r="H10" i="57"/>
  <c r="H9" i="57"/>
  <c r="H7" i="57"/>
  <c r="H6" i="57"/>
  <c r="H5" i="57"/>
  <c r="H19" i="63" l="1"/>
  <c r="H12" i="63"/>
  <c r="D57" i="32" l="1"/>
  <c r="N43" i="32"/>
  <c r="M43" i="32"/>
  <c r="F43" i="32"/>
  <c r="E43" i="32"/>
  <c r="C43" i="32"/>
  <c r="A40" i="32"/>
  <c r="N45" i="32" s="1"/>
  <c r="N46" i="32" s="1"/>
  <c r="D20" i="32"/>
  <c r="N7" i="32"/>
  <c r="M7" i="32"/>
  <c r="F7" i="32"/>
  <c r="E7" i="32"/>
  <c r="C7" i="32"/>
  <c r="N47" i="32" l="1"/>
  <c r="M45" i="32" s="1"/>
  <c r="M46" i="32" s="1"/>
  <c r="N54" i="32"/>
  <c r="M47" i="32" l="1"/>
  <c r="M48" i="32" s="1"/>
  <c r="L45" i="32" s="1"/>
  <c r="L46" i="32" s="1"/>
  <c r="M54" i="32"/>
  <c r="N57" i="32"/>
  <c r="N55" i="32" s="1"/>
  <c r="B69" i="32"/>
  <c r="N56" i="32"/>
  <c r="M57" i="32" l="1"/>
  <c r="M55" i="32" s="1"/>
  <c r="M56" i="32"/>
  <c r="L54" i="32"/>
  <c r="L47" i="32"/>
  <c r="L48" i="32" s="1"/>
  <c r="K45" i="32" s="1"/>
  <c r="K46" i="32" s="1"/>
  <c r="K47" i="32" l="1"/>
  <c r="K48" i="32" s="1"/>
  <c r="J45" i="32" s="1"/>
  <c r="J46" i="32" s="1"/>
  <c r="K54" i="32"/>
  <c r="B70" i="32" s="1"/>
  <c r="L56" i="32"/>
  <c r="K58" i="32"/>
  <c r="L57" i="32"/>
  <c r="L55" i="32" s="1"/>
  <c r="K57" i="32" l="1"/>
  <c r="K55" i="32" s="1"/>
  <c r="K56" i="32"/>
  <c r="J47" i="32"/>
  <c r="J48" i="32" s="1"/>
  <c r="I45" i="32" s="1"/>
  <c r="I46" i="32" s="1"/>
  <c r="J54" i="32"/>
  <c r="J56" i="32" l="1"/>
  <c r="J57" i="32"/>
  <c r="J55" i="32" s="1"/>
  <c r="I47" i="32"/>
  <c r="I48" i="32" s="1"/>
  <c r="H45" i="32" s="1"/>
  <c r="H46" i="32" s="1"/>
  <c r="I54" i="32"/>
  <c r="I56" i="32" l="1"/>
  <c r="I55" i="32" s="1"/>
  <c r="H58" i="32"/>
  <c r="I57" i="32"/>
  <c r="H47" i="32"/>
  <c r="H48" i="32" s="1"/>
  <c r="G45" i="32" s="1"/>
  <c r="G46" i="32" s="1"/>
  <c r="H54" i="32"/>
  <c r="H57" i="32" l="1"/>
  <c r="H55" i="32" s="1"/>
  <c r="B71" i="32" s="1"/>
  <c r="H56" i="32"/>
  <c r="G47" i="32"/>
  <c r="G48" i="32" s="1"/>
  <c r="F45" i="32" s="1"/>
  <c r="F46" i="32" s="1"/>
  <c r="G54" i="32"/>
  <c r="F47" i="32" l="1"/>
  <c r="F48" i="32" s="1"/>
  <c r="E45" i="32" s="1"/>
  <c r="E46" i="32" s="1"/>
  <c r="F54" i="32"/>
  <c r="G57" i="32"/>
  <c r="G55" i="32" s="1"/>
  <c r="G56" i="32"/>
  <c r="E47" i="32" l="1"/>
  <c r="E48" i="32" s="1"/>
  <c r="C45" i="32" s="1"/>
  <c r="C46" i="32" s="1"/>
  <c r="E54" i="32"/>
  <c r="E57" i="32" s="1"/>
  <c r="F57" i="32"/>
  <c r="F56" i="32"/>
  <c r="F55" i="32" s="1"/>
  <c r="E58" i="32"/>
  <c r="E56" i="32" l="1"/>
  <c r="E55" i="32" s="1"/>
  <c r="B72" i="32" s="1"/>
  <c r="C54" i="32"/>
  <c r="C47" i="32"/>
  <c r="C48" i="32" s="1"/>
  <c r="B45" i="32" s="1"/>
  <c r="B46" i="32" s="1"/>
  <c r="B47" i="32" l="1"/>
  <c r="B48" i="32" s="1"/>
  <c r="B54" i="32"/>
  <c r="B58" i="32" s="1"/>
  <c r="C56" i="32"/>
  <c r="C57" i="32"/>
  <c r="C55" i="32" s="1"/>
  <c r="B56" i="32" l="1"/>
  <c r="B57" i="32"/>
  <c r="B55" i="32" s="1"/>
  <c r="B73" i="32" s="1"/>
  <c r="A5" i="32" l="1"/>
  <c r="N9" i="32" l="1"/>
  <c r="N11" i="32" s="1"/>
  <c r="N12" i="32" l="1"/>
  <c r="M9" i="32" s="1"/>
  <c r="M11" i="32" s="1"/>
  <c r="N17" i="32"/>
  <c r="M17" i="32" l="1"/>
  <c r="M12" i="32"/>
  <c r="M13" i="32" s="1"/>
  <c r="L9" i="32" s="1"/>
  <c r="L11" i="32" s="1"/>
  <c r="N20" i="32"/>
  <c r="N18" i="32" s="1"/>
  <c r="N19" i="32"/>
  <c r="B32" i="32"/>
  <c r="M20" i="32" l="1"/>
  <c r="M18" i="32" s="1"/>
  <c r="M19" i="32"/>
  <c r="L12" i="32"/>
  <c r="L13" i="32" s="1"/>
  <c r="K9" i="32" s="1"/>
  <c r="K11" i="32" s="1"/>
  <c r="L17" i="32"/>
  <c r="K12" i="32" l="1"/>
  <c r="K13" i="32" s="1"/>
  <c r="J9" i="32" s="1"/>
  <c r="J11" i="32" s="1"/>
  <c r="K17" i="32"/>
  <c r="K20" i="32" s="1"/>
  <c r="K21" i="32"/>
  <c r="L20" i="32"/>
  <c r="L18" i="32" s="1"/>
  <c r="L19" i="32"/>
  <c r="K18" i="32" l="1"/>
  <c r="B33" i="32" s="1"/>
  <c r="K19" i="32"/>
  <c r="J17" i="32"/>
  <c r="J12" i="32"/>
  <c r="J13" i="32" s="1"/>
  <c r="I9" i="32" s="1"/>
  <c r="I11" i="32" s="1"/>
  <c r="I12" i="32" l="1"/>
  <c r="I13" i="32" s="1"/>
  <c r="H9" i="32" s="1"/>
  <c r="H11" i="32" s="1"/>
  <c r="I17" i="32"/>
  <c r="J19" i="32"/>
  <c r="J20" i="32"/>
  <c r="J18" i="32" l="1"/>
  <c r="I19" i="32"/>
  <c r="I20" i="32"/>
  <c r="H17" i="32"/>
  <c r="H20" i="32" s="1"/>
  <c r="H12" i="32"/>
  <c r="H13" i="32" s="1"/>
  <c r="G9" i="32" s="1"/>
  <c r="G11" i="32" s="1"/>
  <c r="I18" i="32" l="1"/>
  <c r="H21" i="32"/>
  <c r="H19" i="32"/>
  <c r="G12" i="32"/>
  <c r="G13" i="32" s="1"/>
  <c r="F9" i="32" s="1"/>
  <c r="F11" i="32" s="1"/>
  <c r="G17" i="32"/>
  <c r="H18" i="32" l="1"/>
  <c r="B34" i="32" s="1"/>
  <c r="G20" i="32"/>
  <c r="G19" i="32"/>
  <c r="F17" i="32"/>
  <c r="F12" i="32"/>
  <c r="F13" i="32" s="1"/>
  <c r="E9" i="32" s="1"/>
  <c r="E11" i="32" s="1"/>
  <c r="G18" i="32" l="1"/>
  <c r="E12" i="32"/>
  <c r="E13" i="32" s="1"/>
  <c r="C9" i="32" s="1"/>
  <c r="C11" i="32" s="1"/>
  <c r="E17" i="32"/>
  <c r="E19" i="32" s="1"/>
  <c r="F19" i="32"/>
  <c r="F20" i="32"/>
  <c r="F18" i="32" l="1"/>
  <c r="E21" i="32"/>
  <c r="E20" i="32"/>
  <c r="C12" i="32"/>
  <c r="C13" i="32" s="1"/>
  <c r="B9" i="32" s="1"/>
  <c r="B11" i="32" s="1"/>
  <c r="C17" i="32"/>
  <c r="E18" i="32" l="1"/>
  <c r="B35" i="32" s="1"/>
  <c r="C19" i="32"/>
  <c r="C20" i="32"/>
  <c r="B17" i="32"/>
  <c r="B19" i="32" s="1"/>
  <c r="B12" i="32"/>
  <c r="B13" i="32" s="1"/>
  <c r="C18" i="32" l="1"/>
  <c r="B21" i="32"/>
  <c r="B20" i="32"/>
  <c r="B18" i="32" l="1"/>
  <c r="B36" i="32" s="1"/>
</calcChain>
</file>

<file path=xl/sharedStrings.xml><?xml version="1.0" encoding="utf-8"?>
<sst xmlns="http://schemas.openxmlformats.org/spreadsheetml/2006/main" count="160" uniqueCount="94">
  <si>
    <t>SVEUKUPNO:</t>
  </si>
  <si>
    <t>!!! DO NOT CHANGE !!!</t>
  </si>
  <si>
    <t>!!! WORDS GENERATOR ABOVE!!!</t>
  </si>
  <si>
    <t>Za ćeliju G28</t>
  </si>
  <si>
    <t>deset</t>
  </si>
  <si>
    <t>sto</t>
  </si>
  <si>
    <t>jedanaest</t>
  </si>
  <si>
    <t>dvanaest</t>
  </si>
  <si>
    <t>trinaest</t>
  </si>
  <si>
    <t>četrnaest</t>
  </si>
  <si>
    <t>petnaest</t>
  </si>
  <si>
    <t>šesnaest</t>
  </si>
  <si>
    <t>sedamnaest</t>
  </si>
  <si>
    <t>osamnaest</t>
  </si>
  <si>
    <t>devetnaest</t>
  </si>
  <si>
    <t>Za ćeliju G41</t>
  </si>
  <si>
    <t>lipe</t>
  </si>
  <si>
    <t>kune</t>
  </si>
  <si>
    <t>tisuće</t>
  </si>
  <si>
    <t>miljuni</t>
  </si>
  <si>
    <t>miljarde</t>
  </si>
  <si>
    <t>r.b.</t>
  </si>
  <si>
    <t>količina</t>
  </si>
  <si>
    <t>jed.cijena</t>
  </si>
  <si>
    <t>Obračun po m1</t>
  </si>
  <si>
    <t>m1</t>
  </si>
  <si>
    <t>TROŠKOVNIK RADOVA</t>
  </si>
  <si>
    <t>opis stavke</t>
  </si>
  <si>
    <t>j.m.</t>
  </si>
  <si>
    <t>uk.cijena</t>
  </si>
  <si>
    <t>REKAPITULACIJA</t>
  </si>
  <si>
    <t>GRAĐEVINSKO-OBRTNIČKI RADOVI</t>
  </si>
  <si>
    <t>Objekt: Općinski sud u Dubrovniku</t>
  </si>
  <si>
    <t>Adresa: Dr. Ante Starčevića 23, 20000 Dubrovnik</t>
  </si>
  <si>
    <t>Investitor: Općinski sud u Dubrovniku</t>
  </si>
  <si>
    <t>OIB: 48074464528</t>
  </si>
  <si>
    <t>Zaštita prostorija</t>
  </si>
  <si>
    <t>Nabava i doprema potrebnog materijala te izvođenje radova zaštite elemenata unutar prostorija koji se ne demontiraju.
Stavka obuhvaća zaštitu vanjskih i unutarnjih otvora te svih ostalih elemenata koje je potrebno sačuvati.</t>
  </si>
  <si>
    <t>Obračun po broju prostorija</t>
  </si>
  <si>
    <t>kom</t>
  </si>
  <si>
    <t>RADOVI DEMONTAŽE I RUŠENJA</t>
  </si>
  <si>
    <t>Demontaža rasvjetnih tijela</t>
  </si>
  <si>
    <t>Obračun po komadu</t>
  </si>
  <si>
    <t>Demontaža prekidača i utičnica</t>
  </si>
  <si>
    <t>Obračun po m2</t>
  </si>
  <si>
    <t>m2</t>
  </si>
  <si>
    <t>Demontaža ormara na poziciji ulaznih vrata (3 ureda)</t>
  </si>
  <si>
    <t>Demontaža podnih obloga</t>
  </si>
  <si>
    <t>Demontaža krila ulaznih vrata</t>
  </si>
  <si>
    <t>Pažljiva demontaža i deponiranje zatečenih krila ulaznih vrata koja će se poslije ponovno montirati na istu poziciju.
Vrata je potrebno deponirati u krugu gradilišta do trenutka ponovne ugradnje.</t>
  </si>
  <si>
    <t>Pažljiva demontaža i uklanjanje postojećih rasvjetnih tijela (stropni lusteri) u svim prostorijama koji su predmet ovih radova.
Sav nastali materijal potrebno odvesti i deponirati na za to predviđen deponij.</t>
  </si>
  <si>
    <t>Pažljiva demontaža i uklanjanje postojećih prekidača i utičnica u svim prostorijama koji su predmet ovih radova.
Sav nastali materijal potrebno odvesti i deponirati na za to predviđen deponij.</t>
  </si>
  <si>
    <t>Pažljiva demontaža i uklanjanje zatečenih drvenih ormara na poziciji ulaznih vrata.
Sav nastali materijal potrebno odvesti i deponirati na za to predviđen deponij.</t>
  </si>
  <si>
    <t>Pažljiva demontaža i uklanjanje zatečenih podnih obloga na podovima svih ureda zajedno sa svim pričvrsnim sredstvima.
Sav nastali materijal potrebno odvesti i deponirati na za to predviđen deponij.</t>
  </si>
  <si>
    <t>Demontaža ventilacijskih rešetki</t>
  </si>
  <si>
    <t>Pažljiva demontaža zatečenih ventilacijskih rešetki zajedno sa svim pričvrsnim sredstvima.
Rešetke je potrebno deponirati u krugu gradilišta do trenutka ponovne ugradnje.</t>
  </si>
  <si>
    <t xml:space="preserve">Izvođenje dodatnih i nepredviđenih radova, te radova koji se ne mogu drugačije normirati, kao što su:
 - zidarska pripomoć kod instalaterskih radova, 
 - razna štemanja, 
 - popravci oštećenja,
 - žbukanja i sl. 
Materijal se obračunava prema stvarno utrošenim količinama prema cjeniku, odnosno prema pogođenim jediničnim cijenama. 
Obračun prema upisu u građevinski dnevnik i dogovoru 
s Naručiteljem i nadzornim inženjerom.  </t>
  </si>
  <si>
    <t>Obračun po utrošenom satu rada</t>
  </si>
  <si>
    <t>sati</t>
  </si>
  <si>
    <t>Nepredviđeni radovi</t>
  </si>
  <si>
    <t>OBRTNIČKI RADOVI</t>
  </si>
  <si>
    <t>Postavljanje nove podne obloge</t>
  </si>
  <si>
    <t>Obračun po m2 postavljene podne obloge</t>
  </si>
  <si>
    <t>Postavljanje sokl lajsni</t>
  </si>
  <si>
    <t>Izrada gips-kartonske obloge ventilacijskih jedinica</t>
  </si>
  <si>
    <t>Obračun po m1 obloga</t>
  </si>
  <si>
    <t>Demontaža drvene obloge ventilacijskih jedinica</t>
  </si>
  <si>
    <t>Pažljiva demontaža i uklanjanje zatečenih drvenih obloga ventilacijskih kanala razvijene širine do 150 cm.
Sav nastali materijal potrebno odvesti i deponirati na za to predviđen deponij.</t>
  </si>
  <si>
    <t>Ugradnja revizije za ventilacijske jedinice</t>
  </si>
  <si>
    <t>Nabava i doprema potrebnog materijala te izrada i ugradnja revizija dim. do max. 50 x 50 cm radi omogućavanja pristupa unutarnjim ventilacijskim jedinicama.
Svi spojevi ljepljeni, bandažirani i gletani u kvaliteti Q2, sve spremno za ličilačke radove.</t>
  </si>
  <si>
    <t>Nabava i doprema potrebnog materijala te izrada dvostrane gips-kartonske obloge ventilacijskih jedinica poprečnog "L" presjeka, ukupne razvijene širine do 180 cm. 
Bočno od postojeće ventilacijske jedinice potrebno je napraviti police za odlaganje uredskog materijala.
Svi spojevi ljepljeni, bandažirani i gletani u kvaliteti Q2, sve spremno za ličilačke radove.</t>
  </si>
  <si>
    <t>Izrada drvenih polica</t>
  </si>
  <si>
    <t>Bojanje svih zidova i stropova</t>
  </si>
  <si>
    <t>Nabava i doprema potrebnog materijala te izvođenje svih potrebnih radova na pripremi svih zidova i stropova za ličenje. 
Stavka uključuje sljedeće radove:
 - mjestimično struganje površina, 
 - gletanje, 
 - brušenje,
 - impregnacija.
 - bojanje bijelom bojom u 2-3 premaza.
U cijenu uključen sav rad i pomoćni, spojni i potrošni materijal do potpune gotovosti i funkcionalnosti. Sve radove treba izvesti u potpunosti prema uputama proizvođača.</t>
  </si>
  <si>
    <t>INSTALATERSKI RADOVI</t>
  </si>
  <si>
    <t>Ugradnja novih rasvjetnih tijela</t>
  </si>
  <si>
    <t>Prepravak postojećih instalacija</t>
  </si>
  <si>
    <t>Nabava i doprema potrebnog materijala te izvođenje potrebnih radova na prepravcima postojećih elektroinstalacija, prije montaže novih prekidača, utičnica i rasvjetnih tijela.</t>
  </si>
  <si>
    <t>Ugradnja novih prekidača i utičnica</t>
  </si>
  <si>
    <t>Ugradnja zidne zaštite od struganja</t>
  </si>
  <si>
    <t xml:space="preserve">Nabava i doprema potrebnog materijala te ugradnja horizontalne zidne zaštite protiv struganja od PVC-a u bijeloj boji. </t>
  </si>
  <si>
    <t>GRAĐEVINSKO-OBRTNIČKI I INSTALATERSKI RADOVI</t>
  </si>
  <si>
    <t/>
  </si>
  <si>
    <t xml:space="preserve">Ugradnja i montaža novih zaštitnih traka za prozore </t>
  </si>
  <si>
    <t>Datum: 19.11.2024.</t>
  </si>
  <si>
    <t>TROŠKOVNIK RADOVA SANACIJE UREDSKIH PROSTORIJA</t>
  </si>
  <si>
    <t>OPĆINSKOG SUDA U DUBROVNIKU - SOBA 15, 16 i 17 -</t>
  </si>
  <si>
    <t>SJEDIŠTE SUDA</t>
  </si>
  <si>
    <t>Nabava i doprema potrebnog materijala te ugradnja i spajanje novih rasvjetnih LED panela dim. 60 x 60 cm, osvjetljenja 3200 lumena. 
Tip po odabiru Naručitelja.</t>
  </si>
  <si>
    <t xml:space="preserve">Nabava i doprema potrebnog materijala te ugradnja i spajanje novih prekidača i utičnica iz programa Vimar Plana ili jednakovrijedan.
Tip po odabiru Naručitelja. </t>
  </si>
  <si>
    <t xml:space="preserve">Nabava i doprema potrebnog materijala te ugradnja i montaža zaštitnih traka za prozore s mehenizmom u dimenziji trake 195x12,5 cm
Tip po odabiru Naručitelja. </t>
  </si>
  <si>
    <t xml:space="preserve">Nabava i doprema potrebnog materijala te postavljanje soklo lajsni od MDF-a visine 4 cm koji se postavljaju uz rubove zidova.
Tip po odabiru Naručitelja. </t>
  </si>
  <si>
    <r>
      <t xml:space="preserve">Nabava i doprema potrebnog materijala te izvođenje radova na postavljanju nove podne obloge tipa kao </t>
    </r>
    <r>
      <rPr>
        <b/>
        <sz val="10"/>
        <rFont val="Candara"/>
        <family val="2"/>
        <charset val="238"/>
      </rPr>
      <t xml:space="preserve">Tarkett LVT Ultimate Click </t>
    </r>
    <r>
      <rPr>
        <sz val="10"/>
        <rFont val="Candara"/>
        <family val="2"/>
        <charset val="238"/>
      </rPr>
      <t xml:space="preserve">ili jednakovrijedan, u boji prema izboru Naručitelja.
Dimenzija jedne ploče je 64 x 32 cm, ukupne debljine 6,50 mm. </t>
    </r>
    <r>
      <rPr>
        <sz val="10"/>
        <rFont val="Candara"/>
        <family val="2"/>
      </rPr>
      <t xml:space="preserve">Stavka obuhvaća sav spojni, pomoćni i potrošni materijal do potpune gotovosti i funkcionalnosti.
Cjelokupan postupak ugradnje provoditi prema preporuci proizvođača uz poštivanje svih potrebnih sigurnosnih i zaštitnih mjera prilikom rada. </t>
    </r>
  </si>
  <si>
    <t>Nabava i doprema potrebnog materijala te izrada, lakiranje i ugradnja drvenih polica na odgovarajućim nosačima na poziciji novih gips-kartonskih obloga.
Police se izvode od suhog drveta, lakiranog u boji i tonu prema izboru Naručitelja.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</si>
</sst>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kn&quot;_-;\-* #,##0.00\ &quot;kn&quot;_-;_-* &quot;-&quot;??\ &quot;kn&quot;_-;_-@_-"/>
    <numFmt numFmtId="164" formatCode="0.0000E+00"/>
    <numFmt numFmtId="165" formatCode="0.0000000000000000E+00"/>
    <numFmt numFmtId="166" formatCode="0.00000000000E+00"/>
    <numFmt numFmtId="167" formatCode="0.0000000000E+00"/>
    <numFmt numFmtId="168" formatCode="0.000000000E+00"/>
    <numFmt numFmtId="169" formatCode="0.00000000E+00"/>
    <numFmt numFmtId="170" formatCode="0.0000000E+00"/>
    <numFmt numFmtId="171" formatCode="0.000000E+00"/>
    <numFmt numFmtId="172" formatCode="0.00000E+00"/>
    <numFmt numFmtId="173" formatCode="0.000E+00"/>
    <numFmt numFmtId="174" formatCode="00"/>
    <numFmt numFmtId="175" formatCode="_-* #,##0.00\ [$€-1]_-;\-* #,##0.00\ [$€-1]_-;_-* &quot;-&quot;??\ [$€-1]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Helv"/>
    </font>
    <font>
      <sz val="11"/>
      <name val="Arial"/>
      <family val="2"/>
      <charset val="238"/>
    </font>
    <font>
      <sz val="10"/>
      <name val="Arial CE"/>
    </font>
    <font>
      <b/>
      <sz val="10"/>
      <color rgb="FFFF000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i/>
      <sz val="9"/>
      <name val="Tahoma"/>
      <family val="2"/>
    </font>
    <font>
      <i/>
      <u/>
      <sz val="9"/>
      <name val="Tahoma"/>
      <family val="2"/>
    </font>
    <font>
      <sz val="11"/>
      <color indexed="8"/>
      <name val="Calibri"/>
      <family val="2"/>
      <charset val="238"/>
    </font>
    <font>
      <b/>
      <sz val="20"/>
      <name val="Candara"/>
      <family val="2"/>
    </font>
    <font>
      <sz val="10"/>
      <name val="Candara"/>
      <family val="2"/>
    </font>
    <font>
      <b/>
      <sz val="10"/>
      <name val="Candara"/>
      <family val="2"/>
    </font>
    <font>
      <sz val="6"/>
      <name val="Candara"/>
      <family val="2"/>
    </font>
    <font>
      <b/>
      <sz val="6"/>
      <name val="Candara"/>
      <family val="2"/>
    </font>
    <font>
      <sz val="8"/>
      <name val="Candara"/>
      <family val="2"/>
    </font>
    <font>
      <b/>
      <sz val="8"/>
      <name val="Candara"/>
      <family val="2"/>
    </font>
    <font>
      <b/>
      <sz val="10"/>
      <name val="Candara"/>
      <family val="2"/>
      <charset val="238"/>
    </font>
    <font>
      <sz val="10"/>
      <color theme="1"/>
      <name val="Tw Cen MT"/>
      <family val="2"/>
      <charset val="238"/>
    </font>
    <font>
      <b/>
      <sz val="15"/>
      <name val="Candara"/>
      <family val="2"/>
    </font>
    <font>
      <sz val="14"/>
      <name val="Candara"/>
      <family val="2"/>
      <charset val="238"/>
    </font>
    <font>
      <sz val="10"/>
      <name val="Candar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" fillId="0" borderId="0" applyFont="0" applyFill="0" applyBorder="0" applyAlignment="0" applyProtection="0"/>
    <xf numFmtId="0" fontId="6" fillId="0" borderId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143">
    <xf numFmtId="0" fontId="0" fillId="0" borderId="0" xfId="0"/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left" vertical="center"/>
    </xf>
    <xf numFmtId="0" fontId="3" fillId="0" borderId="0" xfId="0" applyFont="1"/>
    <xf numFmtId="0" fontId="9" fillId="0" borderId="0" xfId="11" applyFont="1" applyAlignment="1">
      <alignment vertical="center"/>
    </xf>
    <xf numFmtId="4" fontId="8" fillId="2" borderId="0" xfId="11" applyNumberFormat="1" applyFont="1" applyFill="1" applyAlignment="1">
      <alignment vertical="center"/>
    </xf>
    <xf numFmtId="11" fontId="9" fillId="0" borderId="4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11" fontId="9" fillId="0" borderId="0" xfId="11" applyNumberFormat="1" applyFont="1" applyAlignment="1">
      <alignment vertical="center"/>
    </xf>
    <xf numFmtId="165" fontId="9" fillId="0" borderId="0" xfId="11" applyNumberFormat="1" applyFont="1" applyAlignment="1">
      <alignment vertical="center"/>
    </xf>
    <xf numFmtId="165" fontId="9" fillId="0" borderId="0" xfId="11" applyNumberFormat="1" applyFont="1"/>
    <xf numFmtId="11" fontId="9" fillId="0" borderId="0" xfId="11" applyNumberFormat="1" applyFont="1"/>
    <xf numFmtId="0" fontId="8" fillId="0" borderId="0" xfId="11" applyFont="1" applyAlignment="1">
      <alignment horizontal="left"/>
    </xf>
    <xf numFmtId="0" fontId="9" fillId="0" borderId="0" xfId="11" applyFont="1"/>
    <xf numFmtId="11" fontId="9" fillId="3" borderId="0" xfId="11" applyNumberFormat="1" applyFont="1" applyFill="1"/>
    <xf numFmtId="11" fontId="9" fillId="4" borderId="0" xfId="11" applyNumberFormat="1" applyFont="1" applyFill="1"/>
    <xf numFmtId="11" fontId="9" fillId="0" borderId="0" xfId="11" applyNumberFormat="1" applyFont="1" applyAlignment="1">
      <alignment horizontal="left" vertical="center"/>
    </xf>
    <xf numFmtId="166" fontId="9" fillId="0" borderId="0" xfId="11" applyNumberFormat="1" applyFont="1" applyAlignment="1">
      <alignment horizontal="left" vertical="center"/>
    </xf>
    <xf numFmtId="167" fontId="9" fillId="0" borderId="0" xfId="11" applyNumberFormat="1" applyFont="1" applyAlignment="1">
      <alignment horizontal="left" vertical="center"/>
    </xf>
    <xf numFmtId="168" fontId="9" fillId="0" borderId="0" xfId="11" applyNumberFormat="1" applyFont="1" applyAlignment="1">
      <alignment horizontal="left" vertical="center"/>
    </xf>
    <xf numFmtId="169" fontId="9" fillId="0" borderId="0" xfId="11" applyNumberFormat="1" applyFont="1" applyAlignment="1">
      <alignment horizontal="left" vertical="center"/>
    </xf>
    <xf numFmtId="170" fontId="9" fillId="0" borderId="0" xfId="11" applyNumberFormat="1" applyFont="1" applyAlignment="1">
      <alignment horizontal="left" vertical="center"/>
    </xf>
    <xf numFmtId="171" fontId="9" fillId="0" borderId="0" xfId="11" applyNumberFormat="1" applyFont="1" applyAlignment="1">
      <alignment horizontal="left" vertical="center"/>
    </xf>
    <xf numFmtId="172" fontId="9" fillId="0" borderId="0" xfId="11" applyNumberFormat="1" applyFont="1" applyAlignment="1">
      <alignment horizontal="left" vertical="center"/>
    </xf>
    <xf numFmtId="164" fontId="9" fillId="0" borderId="0" xfId="11" applyNumberFormat="1" applyFont="1" applyAlignment="1">
      <alignment horizontal="left" vertical="center"/>
    </xf>
    <xf numFmtId="173" fontId="9" fillId="0" borderId="0" xfId="11" applyNumberFormat="1" applyFont="1" applyAlignment="1">
      <alignment horizontal="left" vertical="center"/>
    </xf>
    <xf numFmtId="0" fontId="8" fillId="0" borderId="0" xfId="11" applyFont="1" applyAlignment="1">
      <alignment horizontal="center"/>
    </xf>
    <xf numFmtId="0" fontId="9" fillId="0" borderId="8" xfId="11" applyFont="1" applyBorder="1"/>
    <xf numFmtId="0" fontId="9" fillId="0" borderId="9" xfId="11" applyFont="1" applyBorder="1" applyAlignment="1">
      <alignment horizontal="center"/>
    </xf>
    <xf numFmtId="0" fontId="9" fillId="0" borderId="10" xfId="11" applyFont="1" applyBorder="1" applyAlignment="1">
      <alignment horizontal="center"/>
    </xf>
    <xf numFmtId="0" fontId="9" fillId="0" borderId="11" xfId="11" applyFont="1" applyBorder="1" applyAlignment="1">
      <alignment horizontal="center"/>
    </xf>
    <xf numFmtId="1" fontId="9" fillId="4" borderId="12" xfId="11" applyNumberFormat="1" applyFont="1" applyFill="1" applyBorder="1" applyAlignment="1">
      <alignment horizontal="center"/>
    </xf>
    <xf numFmtId="1" fontId="9" fillId="5" borderId="13" xfId="11" applyNumberFormat="1" applyFont="1" applyFill="1" applyBorder="1" applyAlignment="1">
      <alignment horizontal="center"/>
    </xf>
    <xf numFmtId="1" fontId="9" fillId="4" borderId="13" xfId="11" applyNumberFormat="1" applyFont="1" applyFill="1" applyBorder="1" applyAlignment="1">
      <alignment horizontal="center"/>
    </xf>
    <xf numFmtId="1" fontId="9" fillId="4" borderId="2" xfId="11" applyNumberFormat="1" applyFont="1" applyFill="1" applyBorder="1" applyAlignment="1">
      <alignment horizontal="center"/>
    </xf>
    <xf numFmtId="1" fontId="9" fillId="4" borderId="14" xfId="11" applyNumberFormat="1" applyFont="1" applyFill="1" applyBorder="1" applyAlignment="1">
      <alignment horizontal="center"/>
    </xf>
    <xf numFmtId="0" fontId="9" fillId="6" borderId="15" xfId="11" applyFont="1" applyFill="1" applyBorder="1" applyAlignment="1">
      <alignment horizontal="center"/>
    </xf>
    <xf numFmtId="0" fontId="9" fillId="6" borderId="5" xfId="11" applyFont="1" applyFill="1" applyBorder="1" applyAlignment="1">
      <alignment horizontal="center"/>
    </xf>
    <xf numFmtId="0" fontId="9" fillId="6" borderId="6" xfId="11" applyFont="1" applyFill="1" applyBorder="1" applyAlignment="1">
      <alignment horizontal="center"/>
    </xf>
    <xf numFmtId="0" fontId="9" fillId="6" borderId="16" xfId="11" applyFont="1" applyFill="1" applyBorder="1" applyAlignment="1">
      <alignment horizontal="center"/>
    </xf>
    <xf numFmtId="0" fontId="9" fillId="0" borderId="17" xfId="11" applyFont="1" applyBorder="1" applyAlignment="1">
      <alignment horizontal="center"/>
    </xf>
    <xf numFmtId="0" fontId="9" fillId="0" borderId="18" xfId="11" applyFont="1" applyBorder="1" applyAlignment="1">
      <alignment horizontal="center"/>
    </xf>
    <xf numFmtId="0" fontId="9" fillId="0" borderId="3" xfId="11" applyFont="1" applyBorder="1" applyAlignment="1">
      <alignment horizontal="center"/>
    </xf>
    <xf numFmtId="0" fontId="9" fillId="0" borderId="19" xfId="11" applyFont="1" applyBorder="1" applyAlignment="1">
      <alignment horizontal="center"/>
    </xf>
    <xf numFmtId="0" fontId="9" fillId="0" borderId="20" xfId="11" applyFont="1" applyBorder="1" applyAlignment="1">
      <alignment horizontal="center"/>
    </xf>
    <xf numFmtId="0" fontId="9" fillId="0" borderId="7" xfId="11" applyFont="1" applyBorder="1" applyAlignment="1">
      <alignment horizontal="center"/>
    </xf>
    <xf numFmtId="0" fontId="9" fillId="0" borderId="1" xfId="11" applyFont="1" applyBorder="1" applyAlignment="1">
      <alignment horizontal="center"/>
    </xf>
    <xf numFmtId="0" fontId="9" fillId="0" borderId="21" xfId="11" applyFont="1" applyBorder="1" applyAlignment="1">
      <alignment horizontal="center"/>
    </xf>
    <xf numFmtId="0" fontId="9" fillId="0" borderId="22" xfId="11" applyFont="1" applyBorder="1" applyAlignment="1">
      <alignment horizontal="center"/>
    </xf>
    <xf numFmtId="0" fontId="9" fillId="0" borderId="23" xfId="11" applyFont="1" applyBorder="1" applyAlignment="1">
      <alignment horizontal="center"/>
    </xf>
    <xf numFmtId="0" fontId="9" fillId="0" borderId="23" xfId="11" applyFont="1" applyBorder="1"/>
    <xf numFmtId="0" fontId="9" fillId="0" borderId="24" xfId="11" applyFont="1" applyBorder="1"/>
    <xf numFmtId="0" fontId="9" fillId="0" borderId="25" xfId="11" applyFont="1" applyBorder="1"/>
    <xf numFmtId="0" fontId="9" fillId="0" borderId="26" xfId="11" applyFont="1" applyBorder="1" applyAlignment="1">
      <alignment horizontal="center"/>
    </xf>
    <xf numFmtId="0" fontId="9" fillId="0" borderId="27" xfId="11" applyFont="1" applyBorder="1" applyAlignment="1">
      <alignment horizontal="left"/>
    </xf>
    <xf numFmtId="0" fontId="9" fillId="0" borderId="19" xfId="11" applyFont="1" applyBorder="1" applyAlignment="1">
      <alignment horizontal="left"/>
    </xf>
    <xf numFmtId="0" fontId="9" fillId="0" borderId="21" xfId="11" applyFont="1" applyBorder="1" applyAlignment="1">
      <alignment horizontal="left"/>
    </xf>
    <xf numFmtId="0" fontId="10" fillId="0" borderId="0" xfId="11" applyFont="1"/>
    <xf numFmtId="0" fontId="9" fillId="0" borderId="25" xfId="11" applyFont="1" applyBorder="1" applyAlignment="1">
      <alignment horizontal="left"/>
    </xf>
    <xf numFmtId="4" fontId="9" fillId="2" borderId="0" xfId="11" applyNumberFormat="1" applyFont="1" applyFill="1"/>
    <xf numFmtId="11" fontId="9" fillId="0" borderId="4" xfId="11" applyNumberFormat="1" applyFont="1" applyBorder="1"/>
    <xf numFmtId="164" fontId="9" fillId="0" borderId="0" xfId="11" applyNumberFormat="1" applyFont="1"/>
    <xf numFmtId="166" fontId="9" fillId="0" borderId="0" xfId="11" applyNumberFormat="1" applyFont="1"/>
    <xf numFmtId="167" fontId="9" fillId="0" borderId="0" xfId="11" applyNumberFormat="1" applyFont="1"/>
    <xf numFmtId="168" fontId="9" fillId="0" borderId="0" xfId="11" applyNumberFormat="1" applyFont="1"/>
    <xf numFmtId="169" fontId="9" fillId="0" borderId="0" xfId="11" applyNumberFormat="1" applyFont="1"/>
    <xf numFmtId="170" fontId="9" fillId="0" borderId="0" xfId="11" applyNumberFormat="1" applyFont="1"/>
    <xf numFmtId="171" fontId="9" fillId="0" borderId="0" xfId="11" applyNumberFormat="1" applyFont="1"/>
    <xf numFmtId="172" fontId="9" fillId="0" borderId="0" xfId="11" applyNumberFormat="1" applyFont="1"/>
    <xf numFmtId="173" fontId="9" fillId="0" borderId="0" xfId="11" applyNumberFormat="1" applyFont="1"/>
    <xf numFmtId="0" fontId="9" fillId="0" borderId="30" xfId="11" applyFont="1" applyBorder="1"/>
    <xf numFmtId="0" fontId="11" fillId="11" borderId="33" xfId="11" applyFont="1" applyFill="1" applyBorder="1" applyAlignment="1">
      <alignment horizontal="center"/>
    </xf>
    <xf numFmtId="0" fontId="14" fillId="0" borderId="0" xfId="14" applyFont="1" applyAlignment="1">
      <alignment vertical="center"/>
    </xf>
    <xf numFmtId="174" fontId="15" fillId="0" borderId="38" xfId="14" applyNumberFormat="1" applyFont="1" applyBorder="1" applyAlignment="1">
      <alignment horizontal="left" vertical="center"/>
    </xf>
    <xf numFmtId="0" fontId="15" fillId="0" borderId="38" xfId="14" applyFont="1" applyBorder="1" applyAlignment="1">
      <alignment horizontal="left" vertical="center" wrapText="1"/>
    </xf>
    <xf numFmtId="0" fontId="15" fillId="0" borderId="38" xfId="14" applyFont="1" applyBorder="1" applyAlignment="1">
      <alignment horizontal="center" vertical="center"/>
    </xf>
    <xf numFmtId="4" fontId="15" fillId="0" borderId="38" xfId="14" applyNumberFormat="1" applyFont="1" applyBorder="1" applyAlignment="1">
      <alignment horizontal="right" vertical="center"/>
    </xf>
    <xf numFmtId="175" fontId="15" fillId="0" borderId="38" xfId="14" applyNumberFormat="1" applyFont="1" applyBorder="1" applyAlignment="1">
      <alignment horizontal="right" vertical="center"/>
    </xf>
    <xf numFmtId="0" fontId="15" fillId="0" borderId="0" xfId="14" applyFont="1" applyAlignment="1">
      <alignment vertical="center"/>
    </xf>
    <xf numFmtId="174" fontId="16" fillId="0" borderId="0" xfId="14" applyNumberFormat="1" applyFont="1" applyAlignment="1">
      <alignment horizontal="left" vertical="center"/>
    </xf>
    <xf numFmtId="0" fontId="16" fillId="0" borderId="0" xfId="14" applyFont="1" applyAlignment="1">
      <alignment horizontal="left" vertical="center" wrapText="1"/>
    </xf>
    <xf numFmtId="0" fontId="16" fillId="0" borderId="0" xfId="13" applyFont="1" applyAlignment="1">
      <alignment horizontal="center" vertical="center"/>
    </xf>
    <xf numFmtId="4" fontId="16" fillId="0" borderId="0" xfId="14" applyNumberFormat="1" applyFont="1" applyAlignment="1">
      <alignment horizontal="right" vertical="center"/>
    </xf>
    <xf numFmtId="175" fontId="17" fillId="0" borderId="0" xfId="14" applyNumberFormat="1" applyFont="1" applyAlignment="1">
      <alignment horizontal="right" vertical="center"/>
    </xf>
    <xf numFmtId="0" fontId="16" fillId="0" borderId="0" xfId="14" applyFont="1" applyAlignment="1">
      <alignment vertical="center"/>
    </xf>
    <xf numFmtId="0" fontId="18" fillId="0" borderId="34" xfId="14" applyFont="1" applyBorder="1" applyAlignment="1">
      <alignment horizontal="center" vertical="center" wrapText="1"/>
    </xf>
    <xf numFmtId="0" fontId="18" fillId="0" borderId="34" xfId="13" applyFont="1" applyBorder="1" applyAlignment="1">
      <alignment horizontal="center" vertical="center"/>
    </xf>
    <xf numFmtId="4" fontId="18" fillId="0" borderId="34" xfId="14" applyNumberFormat="1" applyFont="1" applyBorder="1" applyAlignment="1">
      <alignment horizontal="center" vertical="center"/>
    </xf>
    <xf numFmtId="175" fontId="19" fillId="0" borderId="34" xfId="14" applyNumberFormat="1" applyFont="1" applyBorder="1" applyAlignment="1">
      <alignment horizontal="center" vertical="center"/>
    </xf>
    <xf numFmtId="0" fontId="18" fillId="0" borderId="0" xfId="14" applyFont="1" applyAlignment="1">
      <alignment horizontal="center" vertical="center"/>
    </xf>
    <xf numFmtId="174" fontId="14" fillId="0" borderId="0" xfId="14" applyNumberFormat="1" applyFont="1" applyAlignment="1">
      <alignment horizontal="left" vertical="center"/>
    </xf>
    <xf numFmtId="0" fontId="14" fillId="0" borderId="0" xfId="14" applyFont="1" applyAlignment="1">
      <alignment horizontal="left" vertical="center" wrapText="1"/>
    </xf>
    <xf numFmtId="0" fontId="14" fillId="0" borderId="0" xfId="13" applyFont="1" applyAlignment="1">
      <alignment horizontal="center" vertical="center"/>
    </xf>
    <xf numFmtId="4" fontId="14" fillId="0" borderId="0" xfId="14" applyNumberFormat="1" applyFont="1" applyAlignment="1">
      <alignment horizontal="right" vertical="center"/>
    </xf>
    <xf numFmtId="175" fontId="15" fillId="0" borderId="0" xfId="14" applyNumberFormat="1" applyFont="1" applyAlignment="1">
      <alignment horizontal="right" vertical="center"/>
    </xf>
    <xf numFmtId="174" fontId="15" fillId="0" borderId="0" xfId="14" applyNumberFormat="1" applyFont="1" applyAlignment="1">
      <alignment horizontal="left" vertical="top"/>
    </xf>
    <xf numFmtId="0" fontId="15" fillId="0" borderId="0" xfId="14" applyFont="1" applyAlignment="1">
      <alignment horizontal="left" vertical="top"/>
    </xf>
    <xf numFmtId="2" fontId="15" fillId="0" borderId="0" xfId="14" applyNumberFormat="1" applyFont="1" applyAlignment="1">
      <alignment horizontal="center" vertical="top"/>
    </xf>
    <xf numFmtId="4" fontId="15" fillId="0" borderId="0" xfId="14" applyNumberFormat="1" applyFont="1" applyAlignment="1">
      <alignment horizontal="right" vertical="top"/>
    </xf>
    <xf numFmtId="175" fontId="15" fillId="0" borderId="0" xfId="14" applyNumberFormat="1" applyFont="1" applyAlignment="1">
      <alignment horizontal="right" vertical="top"/>
    </xf>
    <xf numFmtId="174" fontId="14" fillId="0" borderId="0" xfId="14" applyNumberFormat="1" applyFont="1" applyAlignment="1">
      <alignment horizontal="left" vertical="top"/>
    </xf>
    <xf numFmtId="0" fontId="14" fillId="0" borderId="0" xfId="14" applyFont="1" applyAlignment="1">
      <alignment horizontal="left" vertical="top"/>
    </xf>
    <xf numFmtId="2" fontId="14" fillId="0" borderId="0" xfId="14" applyNumberFormat="1" applyFont="1" applyAlignment="1">
      <alignment horizontal="center" vertical="top"/>
    </xf>
    <xf numFmtId="4" fontId="14" fillId="0" borderId="0" xfId="14" applyNumberFormat="1" applyFont="1" applyAlignment="1">
      <alignment horizontal="right" vertical="top"/>
    </xf>
    <xf numFmtId="174" fontId="14" fillId="0" borderId="0" xfId="16" applyNumberFormat="1" applyFont="1" applyAlignment="1">
      <alignment horizontal="left" vertical="top"/>
    </xf>
    <xf numFmtId="2" fontId="20" fillId="0" borderId="0" xfId="16" applyNumberFormat="1" applyFont="1" applyAlignment="1">
      <alignment horizontal="left" vertical="top"/>
    </xf>
    <xf numFmtId="0" fontId="14" fillId="0" borderId="0" xfId="13" applyFont="1" applyAlignment="1">
      <alignment horizontal="center" vertical="top"/>
    </xf>
    <xf numFmtId="4" fontId="14" fillId="0" borderId="0" xfId="16" applyNumberFormat="1" applyFont="1" applyAlignment="1">
      <alignment horizontal="right" vertical="top"/>
    </xf>
    <xf numFmtId="175" fontId="15" fillId="0" borderId="0" xfId="16" applyNumberFormat="1" applyFont="1" applyAlignment="1">
      <alignment horizontal="right" vertical="top"/>
    </xf>
    <xf numFmtId="0" fontId="14" fillId="0" borderId="0" xfId="16" applyFont="1" applyAlignment="1">
      <alignment vertical="center"/>
    </xf>
    <xf numFmtId="0" fontId="14" fillId="0" borderId="0" xfId="16" applyFont="1" applyAlignment="1">
      <alignment horizontal="left" vertical="top" wrapText="1"/>
    </xf>
    <xf numFmtId="0" fontId="14" fillId="0" borderId="0" xfId="16" applyFont="1" applyAlignment="1">
      <alignment horizontal="center" vertical="top"/>
    </xf>
    <xf numFmtId="2" fontId="14" fillId="0" borderId="0" xfId="16" applyNumberFormat="1" applyFont="1" applyAlignment="1">
      <alignment horizontal="left" vertical="top" wrapText="1"/>
    </xf>
    <xf numFmtId="174" fontId="21" fillId="0" borderId="0" xfId="16" applyNumberFormat="1" applyFont="1" applyAlignment="1">
      <alignment horizontal="left" vertical="top"/>
    </xf>
    <xf numFmtId="2" fontId="14" fillId="0" borderId="0" xfId="16" applyNumberFormat="1" applyFont="1" applyAlignment="1">
      <alignment horizontal="center" vertical="top"/>
    </xf>
    <xf numFmtId="0" fontId="14" fillId="0" borderId="0" xfId="14" applyFont="1" applyAlignment="1">
      <alignment horizontal="left" vertical="top" wrapText="1"/>
    </xf>
    <xf numFmtId="0" fontId="14" fillId="0" borderId="0" xfId="14" applyFont="1" applyAlignment="1">
      <alignment horizontal="center" vertical="top"/>
    </xf>
    <xf numFmtId="174" fontId="15" fillId="0" borderId="35" xfId="14" applyNumberFormat="1" applyFont="1" applyBorder="1" applyAlignment="1">
      <alignment horizontal="left" vertical="center"/>
    </xf>
    <xf numFmtId="174" fontId="15" fillId="0" borderId="36" xfId="14" applyNumberFormat="1" applyFont="1" applyBorder="1" applyAlignment="1">
      <alignment horizontal="left" vertical="center"/>
    </xf>
    <xf numFmtId="0" fontId="15" fillId="0" borderId="36" xfId="14" applyFont="1" applyBorder="1" applyAlignment="1">
      <alignment horizontal="left" vertical="center" wrapText="1"/>
    </xf>
    <xf numFmtId="0" fontId="15" fillId="0" borderId="36" xfId="14" applyFont="1" applyBorder="1" applyAlignment="1">
      <alignment horizontal="center" vertical="center"/>
    </xf>
    <xf numFmtId="4" fontId="15" fillId="0" borderId="36" xfId="14" applyNumberFormat="1" applyFont="1" applyBorder="1" applyAlignment="1">
      <alignment horizontal="right" vertical="center"/>
    </xf>
    <xf numFmtId="175" fontId="15" fillId="0" borderId="37" xfId="14" applyNumberFormat="1" applyFont="1" applyBorder="1" applyAlignment="1">
      <alignment horizontal="right" vertical="center"/>
    </xf>
    <xf numFmtId="0" fontId="14" fillId="0" borderId="0" xfId="14" applyFont="1" applyAlignment="1">
      <alignment horizontal="center" vertical="center"/>
    </xf>
    <xf numFmtId="175" fontId="14" fillId="0" borderId="0" xfId="14" applyNumberFormat="1" applyFont="1" applyAlignment="1">
      <alignment vertical="center"/>
    </xf>
    <xf numFmtId="174" fontId="13" fillId="0" borderId="35" xfId="14" applyNumberFormat="1" applyFont="1" applyBorder="1" applyAlignment="1">
      <alignment horizontal="center" vertical="center"/>
    </xf>
    <xf numFmtId="174" fontId="13" fillId="0" borderId="36" xfId="14" applyNumberFormat="1" applyFont="1" applyBorder="1" applyAlignment="1">
      <alignment horizontal="center" vertical="center"/>
    </xf>
    <xf numFmtId="174" fontId="13" fillId="0" borderId="37" xfId="14" applyNumberFormat="1" applyFont="1" applyBorder="1" applyAlignment="1">
      <alignment horizontal="center" vertical="center"/>
    </xf>
    <xf numFmtId="174" fontId="23" fillId="0" borderId="0" xfId="14" applyNumberFormat="1" applyFont="1" applyAlignment="1">
      <alignment horizontal="center" vertical="center"/>
    </xf>
    <xf numFmtId="174" fontId="18" fillId="0" borderId="34" xfId="14" applyNumberFormat="1" applyFont="1" applyBorder="1" applyAlignment="1">
      <alignment horizontal="center" vertical="center"/>
    </xf>
    <xf numFmtId="174" fontId="22" fillId="0" borderId="0" xfId="14" applyNumberFormat="1" applyFont="1" applyAlignment="1">
      <alignment horizontal="center" vertical="center"/>
    </xf>
    <xf numFmtId="0" fontId="11" fillId="7" borderId="28" xfId="11" applyFont="1" applyFill="1" applyBorder="1" applyAlignment="1">
      <alignment horizontal="center"/>
    </xf>
    <xf numFmtId="0" fontId="11" fillId="7" borderId="29" xfId="11" applyFont="1" applyFill="1" applyBorder="1" applyAlignment="1">
      <alignment horizontal="center"/>
    </xf>
    <xf numFmtId="0" fontId="11" fillId="8" borderId="31" xfId="11" applyFont="1" applyFill="1" applyBorder="1" applyAlignment="1">
      <alignment horizontal="center"/>
    </xf>
    <xf numFmtId="0" fontId="11" fillId="8" borderId="32" xfId="11" applyFont="1" applyFill="1" applyBorder="1" applyAlignment="1">
      <alignment horizontal="center"/>
    </xf>
    <xf numFmtId="0" fontId="11" fillId="8" borderId="29" xfId="11" applyFont="1" applyFill="1" applyBorder="1" applyAlignment="1">
      <alignment horizontal="center"/>
    </xf>
    <xf numFmtId="0" fontId="11" fillId="9" borderId="31" xfId="11" applyFont="1" applyFill="1" applyBorder="1" applyAlignment="1">
      <alignment horizontal="center"/>
    </xf>
    <xf numFmtId="0" fontId="11" fillId="9" borderId="32" xfId="11" applyFont="1" applyFill="1" applyBorder="1" applyAlignment="1">
      <alignment horizontal="center"/>
    </xf>
    <xf numFmtId="0" fontId="11" fillId="9" borderId="29" xfId="11" applyFont="1" applyFill="1" applyBorder="1" applyAlignment="1">
      <alignment horizontal="center"/>
    </xf>
    <xf numFmtId="0" fontId="11" fillId="10" borderId="31" xfId="11" applyFont="1" applyFill="1" applyBorder="1" applyAlignment="1">
      <alignment horizontal="center"/>
    </xf>
    <xf numFmtId="0" fontId="11" fillId="10" borderId="32" xfId="11" applyFont="1" applyFill="1" applyBorder="1" applyAlignment="1">
      <alignment horizontal="center"/>
    </xf>
    <xf numFmtId="0" fontId="11" fillId="10" borderId="29" xfId="11" applyFont="1" applyFill="1" applyBorder="1" applyAlignment="1">
      <alignment horizontal="center"/>
    </xf>
  </cellXfs>
  <cellStyles count="18">
    <cellStyle name="Comma 2" xfId="10"/>
    <cellStyle name="Currency 3 3" xfId="2"/>
    <cellStyle name="Normal 10 2" xfId="7"/>
    <cellStyle name="Normal 12 2 10" xfId="6"/>
    <cellStyle name="Normal 16 2" xfId="17"/>
    <cellStyle name="Normal 2" xfId="3"/>
    <cellStyle name="Normal 2 2" xfId="5"/>
    <cellStyle name="Normal 2 3" xfId="12"/>
    <cellStyle name="Normal 3 3 4" xfId="11"/>
    <cellStyle name="Normal 3 4 2" xfId="13"/>
    <cellStyle name="Normal 4 10" xfId="1"/>
    <cellStyle name="Normal 9 2" xfId="9"/>
    <cellStyle name="Normal 98" xfId="8"/>
    <cellStyle name="Normalno" xfId="0" builtinId="0"/>
    <cellStyle name="Normalno 2" xfId="16"/>
    <cellStyle name="Normalno 7 2" xfId="14"/>
    <cellStyle name="Style 1" xfId="4"/>
    <cellStyle name="Valuta 2 2" xfId="15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van%20Trzun\Ured\Kopija%20_Troskovni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tlas/Objekti/HOTEL%20CAVTAT%20-%20REKONSTRUKCIJA%20(%208676%20)/PREDMJER/Predmjer%20867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%20R%20I%20P%20R%20E%20M%20A%20-%20STARE%20STVARI\P%20R%20I%20P%20R%20E%20M%20A\ponude\&#352;PI&#352;I&#262;%20BUKOVICA-DVORA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drives\Me&#353;tar%20Hendi&#263;\Ponude\P3%20-%20Miho&#269;evi&#263;%20Batala%20park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y%20Documents\P%20R%20I%20P%20R%20E%20M%20A\ponude\N.C.%20-%20GRA&#272;EVINSKI%20RADOVI%20-%20POSLOVI%20PREKO%20GODI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oud%20Storage\Dropbox\Me&#353;tar%20Hendi&#263;\Tomislav%20Macan\3.%20Obra&#269;un\macan_sit.1_nasl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A REK"/>
      <sheetName val="List1"/>
      <sheetName val="1-građevinski"/>
      <sheetName val="2-vodovod"/>
      <sheetName val="3-kanalizacija"/>
      <sheetName val="4-oprema"/>
      <sheetName val="rekapitulacija V i O"/>
      <sheetName val="šprinkler trak A i B"/>
      <sheetName val=" šprinkler trak C"/>
      <sheetName val="UKUPNA REK VODA I ŠPRINKLER"/>
      <sheetName val="OPĆU UVJETI"/>
      <sheetName val="ELEKTROINSTALATERSKI"/>
      <sheetName val="VATRODOJAVA"/>
      <sheetName val="UKUPNA REK EL I VATRODOJAVA"/>
      <sheetName val="1_dt - zrak"/>
      <sheetName val="2_fc"/>
      <sheetName val="3_klima_komora_praonica"/>
      <sheetName val="4_klima_komore_A_B"/>
      <sheetName val="5_klima_komora_C"/>
      <sheetName val="6_ventilacija"/>
      <sheetName val="7_msplit"/>
      <sheetName val="8_demontažni radovi_A"/>
      <sheetName val="9_demontažni radovi_C"/>
      <sheetName val="10_opce_stavke"/>
      <sheetName val="UKUPNA REK G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B4" t="str">
            <v>1) INSTALACIJA DIZALICE TOPLINE ZRAK - VODA</v>
          </cell>
        </row>
      </sheetData>
      <sheetData sheetId="15">
        <row r="4">
          <cell r="B4" t="str">
            <v>2) INSTALACIJA FAN COILA</v>
          </cell>
        </row>
      </sheetData>
      <sheetData sheetId="16">
        <row r="4">
          <cell r="B4" t="str">
            <v>3) KLIMA KOMORA - PRAONICA</v>
          </cell>
        </row>
      </sheetData>
      <sheetData sheetId="17" refreshError="1"/>
      <sheetData sheetId="18" refreshError="1"/>
      <sheetData sheetId="19">
        <row r="4">
          <cell r="B4" t="str">
            <v xml:space="preserve">6) VENTILACIJA </v>
          </cell>
        </row>
      </sheetData>
      <sheetData sheetId="20">
        <row r="4">
          <cell r="B4" t="str">
            <v>7) KLIMA UREĐAJI</v>
          </cell>
        </row>
      </sheetData>
      <sheetData sheetId="21" refreshError="1"/>
      <sheetData sheetId="22" refreshError="1"/>
      <sheetData sheetId="23">
        <row r="4">
          <cell r="B4" t="str">
            <v>10) OPĆE STAVKE</v>
          </cell>
        </row>
      </sheetData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JENE"/>
      <sheetName val="1"/>
      <sheetName val="2"/>
      <sheetName val="3"/>
      <sheetName val="4"/>
      <sheetName val="5a"/>
      <sheetName val="5b"/>
      <sheetName val="5c"/>
      <sheetName val="6"/>
      <sheetName val="7"/>
      <sheetName val="8a"/>
      <sheetName val="8b"/>
      <sheetName val="8c"/>
      <sheetName val="9"/>
      <sheetName val="10_opce_stavke"/>
      <sheetName val="rekapitulacija "/>
      <sheetName val="7a"/>
      <sheetName val="7b"/>
      <sheetName val="7c"/>
      <sheetName val="8"/>
      <sheetName val="9_opce_stav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B4" t="str">
            <v>7) VENTILACIJA TEHNIČKIH PROSTORA (TRAFO STANICA) (V. KAT ZGRADA 3)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DET."/>
      <sheetName val="ZEMLJAN"/>
      <sheetName val="BETONSKI "/>
      <sheetName val="zidarski"/>
      <sheetName val="izolacija"/>
      <sheetName val="krovna konstr."/>
      <sheetName val="krovopokr-limar"/>
      <sheetName val="stolar."/>
      <sheetName val="bravar."/>
      <sheetName val="keram i kamenorez."/>
      <sheetName val="parket"/>
      <sheetName val="SOBOSLIKAR-FASAD"/>
      <sheetName val="razni"/>
      <sheetName val="oprema dvor."/>
      <sheetName val="okoliš"/>
      <sheetName val="voda"/>
      <sheetName val="elektr"/>
      <sheetName val="PLIN"/>
      <sheetName val="zemljani"/>
      <sheetName val="bet.i ab"/>
      <sheetName val="zidar"/>
      <sheetName val="izolac."/>
      <sheetName val="krov.konstr"/>
      <sheetName val="krovo-lim"/>
      <sheetName val="stolar"/>
      <sheetName val="bravar"/>
      <sheetName val="keram i kamen"/>
      <sheetName val="soboslik"/>
      <sheetName val="razni "/>
      <sheetName val="REZIME"/>
      <sheetName val="materijali"/>
      <sheetName val="plan ponude-"/>
      <sheetName val="plan ponude- (3)"/>
      <sheetName val="plan ponude- (2)"/>
      <sheetName val="DOKAZNICA"/>
      <sheetName val="KOLEKTORI"/>
      <sheetName val="FAKTORI"/>
      <sheetName val="GEODET_"/>
      <sheetName val="BETONSKI_"/>
      <sheetName val="krovna_konstr_"/>
      <sheetName val="stolar_"/>
      <sheetName val="bravar_"/>
      <sheetName val="keram_i_kamenorez_"/>
      <sheetName val="oprema_dvor_"/>
      <sheetName val="bet_i_ab"/>
      <sheetName val="izolac_"/>
      <sheetName val="krov_konstr"/>
      <sheetName val="keram_i_kamen"/>
      <sheetName val="razni_"/>
      <sheetName val="plan_ponude-"/>
      <sheetName val="plan_ponude-_(3)"/>
      <sheetName val="plan_ponude-_(2)"/>
    </sheetNames>
    <sheetDataSet>
      <sheetData sheetId="0"/>
      <sheetData sheetId="1">
        <row r="10">
          <cell r="F10">
            <v>130349.75</v>
          </cell>
        </row>
      </sheetData>
      <sheetData sheetId="2"/>
      <sheetData sheetId="3"/>
      <sheetData sheetId="4">
        <row r="13">
          <cell r="F13">
            <v>593618.69000000006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F28">
            <v>571220</v>
          </cell>
        </row>
      </sheetData>
      <sheetData sheetId="14">
        <row r="25">
          <cell r="F25">
            <v>432109.74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>
        <row r="28">
          <cell r="F28">
            <v>571220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REKAP"/>
      <sheetName val="1. PRIPREMNI RADOVI"/>
      <sheetName val="2.ZEMLJA"/>
      <sheetName val="3.ZIDARSKI"/>
      <sheetName val="4.KOLNIK"/>
      <sheetName val="Formu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(2)"/>
      <sheetName val="RAZNI RADOVI"/>
      <sheetName val="REZIME"/>
      <sheetName val="LOGO_(2)"/>
      <sheetName val="RAZNI_RADOVI"/>
    </sheetNames>
    <sheetDataSet>
      <sheetData sheetId="0"/>
      <sheetData sheetId="1">
        <row r="22">
          <cell r="F22">
            <v>371.45</v>
          </cell>
        </row>
      </sheetData>
      <sheetData sheetId="2"/>
      <sheetData sheetId="3"/>
      <sheetData sheetId="4">
        <row r="22">
          <cell r="F22">
            <v>371.45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Formule"/>
    </sheetNames>
    <sheetDataSet>
      <sheetData sheetId="0">
        <row r="46">
          <cell r="G46">
            <v>84366.012499999997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90"/>
  <sheetViews>
    <sheetView view="pageBreakPreview" zoomScaleNormal="100" zoomScaleSheetLayoutView="100" workbookViewId="0">
      <selection activeCell="D21" sqref="D21"/>
    </sheetView>
  </sheetViews>
  <sheetFormatPr defaultColWidth="9" defaultRowHeight="12.75" x14ac:dyDescent="0.25"/>
  <cols>
    <col min="1" max="3" width="2.7109375" style="91" customWidth="1"/>
    <col min="4" max="4" width="46.7109375" style="92" customWidth="1"/>
    <col min="5" max="5" width="5.5703125" style="124" customWidth="1"/>
    <col min="6" max="7" width="10" style="94" customWidth="1"/>
    <col min="8" max="8" width="13.5703125" style="95" customWidth="1"/>
    <col min="9" max="9" width="9.42578125" style="73" customWidth="1"/>
    <col min="10" max="10" width="12.140625" style="73" bestFit="1" customWidth="1"/>
    <col min="11" max="16384" width="9" style="73"/>
  </cols>
  <sheetData>
    <row r="6" spans="1:8" ht="26.25" x14ac:dyDescent="0.25">
      <c r="A6" s="126" t="s">
        <v>26</v>
      </c>
      <c r="B6" s="127"/>
      <c r="C6" s="127"/>
      <c r="D6" s="127"/>
      <c r="E6" s="127"/>
      <c r="F6" s="127"/>
      <c r="G6" s="127"/>
      <c r="H6" s="128"/>
    </row>
    <row r="12" spans="1:8" ht="18.75" x14ac:dyDescent="0.25">
      <c r="A12" s="129" t="s">
        <v>85</v>
      </c>
      <c r="B12" s="129"/>
      <c r="C12" s="129"/>
      <c r="D12" s="129"/>
      <c r="E12" s="129"/>
      <c r="F12" s="129"/>
      <c r="G12" s="129"/>
      <c r="H12" s="129"/>
    </row>
    <row r="13" spans="1:8" ht="18.75" x14ac:dyDescent="0.25">
      <c r="A13" s="129" t="s">
        <v>86</v>
      </c>
      <c r="B13" s="129"/>
      <c r="C13" s="129"/>
      <c r="D13" s="129"/>
      <c r="E13" s="129"/>
      <c r="F13" s="129"/>
      <c r="G13" s="129"/>
      <c r="H13" s="129"/>
    </row>
    <row r="14" spans="1:8" ht="18.75" x14ac:dyDescent="0.25">
      <c r="A14" s="129" t="s">
        <v>87</v>
      </c>
      <c r="B14" s="129"/>
      <c r="C14" s="129"/>
      <c r="D14" s="129"/>
      <c r="E14" s="129"/>
      <c r="F14" s="129"/>
      <c r="G14" s="129"/>
      <c r="H14" s="129"/>
    </row>
    <row r="16" spans="1:8" ht="18.75" x14ac:dyDescent="0.25">
      <c r="A16" s="129" t="s">
        <v>81</v>
      </c>
      <c r="B16" s="129"/>
      <c r="C16" s="129"/>
      <c r="D16" s="129"/>
      <c r="E16" s="129"/>
      <c r="F16" s="129"/>
      <c r="G16" s="129"/>
      <c r="H16" s="129"/>
    </row>
    <row r="21" spans="4:4" x14ac:dyDescent="0.25">
      <c r="D21" s="92" t="s">
        <v>32</v>
      </c>
    </row>
    <row r="22" spans="4:4" x14ac:dyDescent="0.25">
      <c r="D22" s="92" t="s">
        <v>33</v>
      </c>
    </row>
    <row r="26" spans="4:4" x14ac:dyDescent="0.25">
      <c r="D26" s="92" t="s">
        <v>34</v>
      </c>
    </row>
    <row r="27" spans="4:4" x14ac:dyDescent="0.25">
      <c r="D27" s="92" t="s">
        <v>33</v>
      </c>
    </row>
    <row r="28" spans="4:4" x14ac:dyDescent="0.25">
      <c r="D28" s="92" t="s">
        <v>35</v>
      </c>
    </row>
    <row r="32" spans="4:4" x14ac:dyDescent="0.25">
      <c r="D32" s="92" t="s">
        <v>84</v>
      </c>
    </row>
    <row r="46" spans="16:17" x14ac:dyDescent="0.25">
      <c r="Q46" s="79"/>
    </row>
    <row r="48" spans="16:17" x14ac:dyDescent="0.25">
      <c r="P48" s="79"/>
    </row>
    <row r="90" spans="10:15" x14ac:dyDescent="0.25">
      <c r="J90" s="79"/>
      <c r="K90" s="79"/>
      <c r="L90" s="79"/>
      <c r="M90" s="79"/>
      <c r="N90" s="79"/>
      <c r="O90" s="79"/>
    </row>
  </sheetData>
  <mergeCells count="5">
    <mergeCell ref="A6:H6"/>
    <mergeCell ref="A12:H12"/>
    <mergeCell ref="A14:H14"/>
    <mergeCell ref="A16:H16"/>
    <mergeCell ref="A13:H13"/>
  </mergeCells>
  <pageMargins left="0.51181102362204722" right="0.35433070866141736" top="0.59055118110236227" bottom="0.78740157480314965" header="0.31496062992125984" footer="0.31496062992125984"/>
  <pageSetup paperSize="9" orientation="portrait" r:id="rId1"/>
  <headerFoot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view="pageBreakPreview" zoomScaleNormal="100" zoomScaleSheetLayoutView="100" workbookViewId="0">
      <pane ySplit="3" topLeftCell="A4" activePane="bottomLeft" state="frozen"/>
      <selection activeCell="D11" sqref="D11"/>
      <selection pane="bottomLeft" activeCell="G42" sqref="G42"/>
    </sheetView>
  </sheetViews>
  <sheetFormatPr defaultColWidth="9" defaultRowHeight="12.75" x14ac:dyDescent="0.25"/>
  <cols>
    <col min="1" max="3" width="2.7109375" style="91" customWidth="1"/>
    <col min="4" max="4" width="46.7109375" style="92" customWidth="1"/>
    <col min="5" max="5" width="5.5703125" style="124" customWidth="1"/>
    <col min="6" max="7" width="10" style="94" customWidth="1"/>
    <col min="8" max="8" width="13.5703125" style="95" customWidth="1"/>
    <col min="9" max="9" width="9.42578125" style="73" customWidth="1"/>
    <col min="10" max="16384" width="9" style="73"/>
  </cols>
  <sheetData>
    <row r="1" spans="1:17" s="79" customFormat="1" x14ac:dyDescent="0.25">
      <c r="A1" s="74">
        <v>1</v>
      </c>
      <c r="B1" s="74">
        <v>1</v>
      </c>
      <c r="C1" s="74"/>
      <c r="D1" s="75" t="s">
        <v>40</v>
      </c>
      <c r="E1" s="76"/>
      <c r="F1" s="77"/>
      <c r="G1" s="77"/>
      <c r="H1" s="78" t="str">
        <f t="shared" ref="H1" si="0">IF(F1*G1=0,"",F1*G1)</f>
        <v/>
      </c>
    </row>
    <row r="2" spans="1:17" s="85" customFormat="1" ht="8.25" x14ac:dyDescent="0.25">
      <c r="A2" s="80"/>
      <c r="B2" s="80"/>
      <c r="C2" s="80"/>
      <c r="D2" s="81"/>
      <c r="E2" s="82"/>
      <c r="F2" s="83"/>
      <c r="G2" s="83"/>
      <c r="H2" s="84"/>
    </row>
    <row r="3" spans="1:17" s="90" customFormat="1" ht="11.25" x14ac:dyDescent="0.25">
      <c r="A3" s="130" t="s">
        <v>21</v>
      </c>
      <c r="B3" s="130"/>
      <c r="C3" s="130"/>
      <c r="D3" s="86" t="s">
        <v>27</v>
      </c>
      <c r="E3" s="87" t="s">
        <v>28</v>
      </c>
      <c r="F3" s="88" t="s">
        <v>22</v>
      </c>
      <c r="G3" s="88" t="s">
        <v>23</v>
      </c>
      <c r="H3" s="89" t="s">
        <v>29</v>
      </c>
    </row>
    <row r="4" spans="1:17" x14ac:dyDescent="0.25">
      <c r="A4" s="101"/>
      <c r="B4" s="101"/>
      <c r="C4" s="101"/>
      <c r="D4" s="102"/>
      <c r="E4" s="103"/>
      <c r="F4" s="104"/>
      <c r="G4" s="104"/>
      <c r="H4" s="100"/>
      <c r="J4" s="79"/>
      <c r="K4" s="79"/>
      <c r="L4" s="79"/>
      <c r="M4" s="79"/>
      <c r="N4" s="79"/>
      <c r="O4" s="79"/>
      <c r="P4" s="79"/>
      <c r="Q4" s="79"/>
    </row>
    <row r="5" spans="1:17" s="110" customFormat="1" x14ac:dyDescent="0.25">
      <c r="A5" s="105">
        <v>1</v>
      </c>
      <c r="B5" s="105">
        <v>1</v>
      </c>
      <c r="C5" s="105">
        <v>1</v>
      </c>
      <c r="D5" s="106" t="s">
        <v>36</v>
      </c>
      <c r="E5" s="107"/>
      <c r="F5" s="108"/>
      <c r="G5" s="108"/>
      <c r="H5" s="109" t="str">
        <f t="shared" ref="H5:H40" si="1">IF(F5*G5=0,"",F5*G5)</f>
        <v/>
      </c>
    </row>
    <row r="6" spans="1:17" s="110" customFormat="1" ht="63.75" x14ac:dyDescent="0.25">
      <c r="A6" s="105"/>
      <c r="B6" s="105"/>
      <c r="C6" s="105"/>
      <c r="D6" s="111" t="s">
        <v>37</v>
      </c>
      <c r="E6" s="112"/>
      <c r="F6" s="108"/>
      <c r="G6" s="108"/>
      <c r="H6" s="109" t="str">
        <f t="shared" si="1"/>
        <v/>
      </c>
    </row>
    <row r="7" spans="1:17" s="110" customFormat="1" x14ac:dyDescent="0.25">
      <c r="A7" s="105"/>
      <c r="B7" s="105"/>
      <c r="C7" s="105"/>
      <c r="D7" s="113" t="s">
        <v>38</v>
      </c>
      <c r="E7" s="107" t="s">
        <v>39</v>
      </c>
      <c r="F7" s="108">
        <v>3</v>
      </c>
      <c r="G7" s="108"/>
      <c r="H7" s="109" t="str">
        <f t="shared" si="1"/>
        <v/>
      </c>
    </row>
    <row r="8" spans="1:17" s="110" customFormat="1" x14ac:dyDescent="0.25">
      <c r="A8" s="105"/>
      <c r="B8" s="105"/>
      <c r="C8" s="105"/>
      <c r="D8" s="113"/>
      <c r="E8" s="107"/>
      <c r="F8" s="108"/>
      <c r="G8" s="108"/>
      <c r="H8" s="109"/>
    </row>
    <row r="9" spans="1:17" s="110" customFormat="1" x14ac:dyDescent="0.25">
      <c r="A9" s="105">
        <v>1</v>
      </c>
      <c r="B9" s="105">
        <v>1</v>
      </c>
      <c r="C9" s="105">
        <v>2</v>
      </c>
      <c r="D9" s="106" t="s">
        <v>41</v>
      </c>
      <c r="E9" s="107"/>
      <c r="F9" s="108"/>
      <c r="G9" s="108"/>
      <c r="H9" s="109" t="str">
        <f t="shared" si="1"/>
        <v/>
      </c>
    </row>
    <row r="10" spans="1:17" s="110" customFormat="1" ht="71.25" customHeight="1" x14ac:dyDescent="0.25">
      <c r="A10" s="114"/>
      <c r="B10" s="105"/>
      <c r="C10" s="105"/>
      <c r="D10" s="111" t="s">
        <v>50</v>
      </c>
      <c r="E10" s="112"/>
      <c r="F10" s="108"/>
      <c r="G10" s="108"/>
      <c r="H10" s="109" t="str">
        <f t="shared" si="1"/>
        <v/>
      </c>
    </row>
    <row r="11" spans="1:17" s="110" customFormat="1" x14ac:dyDescent="0.25">
      <c r="A11" s="105"/>
      <c r="B11" s="105"/>
      <c r="C11" s="105"/>
      <c r="D11" s="113" t="s">
        <v>42</v>
      </c>
      <c r="E11" s="107" t="s">
        <v>39</v>
      </c>
      <c r="F11" s="108">
        <v>12</v>
      </c>
      <c r="G11" s="108"/>
      <c r="H11" s="109" t="str">
        <f t="shared" si="1"/>
        <v/>
      </c>
    </row>
    <row r="12" spans="1:17" s="110" customFormat="1" x14ac:dyDescent="0.25">
      <c r="A12" s="105"/>
      <c r="B12" s="105"/>
      <c r="C12" s="105"/>
      <c r="D12" s="111"/>
      <c r="E12" s="107"/>
      <c r="F12" s="108"/>
      <c r="G12" s="108"/>
      <c r="H12" s="109"/>
    </row>
    <row r="13" spans="1:17" s="110" customFormat="1" x14ac:dyDescent="0.25">
      <c r="A13" s="105">
        <v>1</v>
      </c>
      <c r="B13" s="105">
        <v>1</v>
      </c>
      <c r="C13" s="105">
        <v>3</v>
      </c>
      <c r="D13" s="106" t="s">
        <v>43</v>
      </c>
      <c r="E13" s="107"/>
      <c r="F13" s="108"/>
      <c r="G13" s="108"/>
      <c r="H13" s="109"/>
    </row>
    <row r="14" spans="1:17" s="110" customFormat="1" ht="63.75" x14ac:dyDescent="0.25">
      <c r="A14" s="105"/>
      <c r="B14" s="105"/>
      <c r="C14" s="105"/>
      <c r="D14" s="111" t="s">
        <v>51</v>
      </c>
      <c r="E14" s="112"/>
      <c r="F14" s="108"/>
      <c r="G14" s="108"/>
      <c r="H14" s="109" t="str">
        <f t="shared" ref="H14:H16" si="2">IF(F14*G14=0,"",F14*G14)</f>
        <v/>
      </c>
    </row>
    <row r="15" spans="1:17" s="110" customFormat="1" x14ac:dyDescent="0.25">
      <c r="A15" s="105"/>
      <c r="B15" s="105"/>
      <c r="C15" s="105"/>
      <c r="D15" s="113" t="s">
        <v>42</v>
      </c>
      <c r="E15" s="107" t="s">
        <v>39</v>
      </c>
      <c r="F15" s="108">
        <v>18</v>
      </c>
      <c r="G15" s="108"/>
      <c r="H15" s="109" t="str">
        <f t="shared" si="2"/>
        <v/>
      </c>
    </row>
    <row r="16" spans="1:17" s="110" customFormat="1" x14ac:dyDescent="0.25">
      <c r="A16" s="105"/>
      <c r="B16" s="105"/>
      <c r="C16" s="105"/>
      <c r="D16" s="111"/>
      <c r="E16" s="115"/>
      <c r="F16" s="108"/>
      <c r="G16" s="108"/>
      <c r="H16" s="109" t="str">
        <f t="shared" si="2"/>
        <v/>
      </c>
    </row>
    <row r="17" spans="1:8" s="110" customFormat="1" x14ac:dyDescent="0.25">
      <c r="A17" s="105">
        <v>1</v>
      </c>
      <c r="B17" s="105">
        <v>1</v>
      </c>
      <c r="C17" s="105">
        <v>4</v>
      </c>
      <c r="D17" s="106" t="s">
        <v>46</v>
      </c>
      <c r="E17" s="107"/>
      <c r="F17" s="108"/>
      <c r="G17" s="108"/>
      <c r="H17" s="109"/>
    </row>
    <row r="18" spans="1:8" s="110" customFormat="1" ht="56.25" customHeight="1" x14ac:dyDescent="0.25">
      <c r="A18" s="105"/>
      <c r="B18" s="105"/>
      <c r="C18" s="105"/>
      <c r="D18" s="111" t="s">
        <v>52</v>
      </c>
      <c r="E18" s="112"/>
      <c r="F18" s="108"/>
      <c r="G18" s="108"/>
      <c r="H18" s="109" t="str">
        <f t="shared" ref="H18:H20" si="3">IF(F18*G18=0,"",F18*G18)</f>
        <v/>
      </c>
    </row>
    <row r="19" spans="1:8" s="110" customFormat="1" x14ac:dyDescent="0.25">
      <c r="A19" s="105"/>
      <c r="B19" s="105"/>
      <c r="C19" s="105"/>
      <c r="D19" s="113" t="s">
        <v>42</v>
      </c>
      <c r="E19" s="107" t="s">
        <v>39</v>
      </c>
      <c r="F19" s="108">
        <v>3</v>
      </c>
      <c r="G19" s="108"/>
      <c r="H19" s="109" t="str">
        <f t="shared" si="3"/>
        <v/>
      </c>
    </row>
    <row r="20" spans="1:8" s="110" customFormat="1" x14ac:dyDescent="0.25">
      <c r="A20" s="105"/>
      <c r="B20" s="105"/>
      <c r="C20" s="105"/>
      <c r="D20" s="111"/>
      <c r="E20" s="115"/>
      <c r="F20" s="108"/>
      <c r="G20" s="108"/>
      <c r="H20" s="109" t="str">
        <f t="shared" si="3"/>
        <v/>
      </c>
    </row>
    <row r="21" spans="1:8" s="110" customFormat="1" x14ac:dyDescent="0.25">
      <c r="A21" s="105">
        <v>1</v>
      </c>
      <c r="B21" s="105">
        <v>1</v>
      </c>
      <c r="C21" s="105">
        <v>5</v>
      </c>
      <c r="D21" s="106" t="s">
        <v>47</v>
      </c>
      <c r="E21" s="107"/>
      <c r="F21" s="108"/>
      <c r="G21" s="108"/>
      <c r="H21" s="109"/>
    </row>
    <row r="22" spans="1:8" s="110" customFormat="1" ht="63.75" x14ac:dyDescent="0.25">
      <c r="A22" s="105"/>
      <c r="B22" s="105"/>
      <c r="C22" s="105"/>
      <c r="D22" s="111" t="s">
        <v>53</v>
      </c>
      <c r="E22" s="112"/>
      <c r="F22" s="108"/>
      <c r="G22" s="108"/>
      <c r="H22" s="109" t="str">
        <f t="shared" ref="H22:H24" si="4">IF(F22*G22=0,"",F22*G22)</f>
        <v/>
      </c>
    </row>
    <row r="23" spans="1:8" s="110" customFormat="1" x14ac:dyDescent="0.25">
      <c r="A23" s="105"/>
      <c r="B23" s="105"/>
      <c r="C23" s="105"/>
      <c r="D23" s="113" t="s">
        <v>44</v>
      </c>
      <c r="E23" s="107" t="s">
        <v>45</v>
      </c>
      <c r="F23" s="108">
        <v>57</v>
      </c>
      <c r="G23" s="108"/>
      <c r="H23" s="109" t="str">
        <f t="shared" si="4"/>
        <v/>
      </c>
    </row>
    <row r="24" spans="1:8" s="110" customFormat="1" x14ac:dyDescent="0.25">
      <c r="A24" s="105"/>
      <c r="B24" s="105"/>
      <c r="C24" s="105"/>
      <c r="D24" s="111"/>
      <c r="E24" s="115"/>
      <c r="F24" s="108"/>
      <c r="G24" s="108"/>
      <c r="H24" s="109" t="str">
        <f t="shared" si="4"/>
        <v/>
      </c>
    </row>
    <row r="25" spans="1:8" s="110" customFormat="1" x14ac:dyDescent="0.25">
      <c r="A25" s="105">
        <v>1</v>
      </c>
      <c r="B25" s="105">
        <v>1</v>
      </c>
      <c r="C25" s="105">
        <v>6</v>
      </c>
      <c r="D25" s="106" t="s">
        <v>48</v>
      </c>
      <c r="E25" s="107"/>
      <c r="F25" s="108"/>
      <c r="G25" s="108"/>
      <c r="H25" s="109"/>
    </row>
    <row r="26" spans="1:8" s="110" customFormat="1" ht="63.75" x14ac:dyDescent="0.25">
      <c r="A26" s="105"/>
      <c r="B26" s="105"/>
      <c r="C26" s="105"/>
      <c r="D26" s="111" t="s">
        <v>49</v>
      </c>
      <c r="E26" s="112"/>
      <c r="F26" s="108"/>
      <c r="G26" s="108"/>
      <c r="H26" s="109" t="str">
        <f t="shared" ref="H26:H28" si="5">IF(F26*G26=0,"",F26*G26)</f>
        <v/>
      </c>
    </row>
    <row r="27" spans="1:8" s="110" customFormat="1" x14ac:dyDescent="0.25">
      <c r="A27" s="105"/>
      <c r="B27" s="105"/>
      <c r="C27" s="105"/>
      <c r="D27" s="113" t="s">
        <v>42</v>
      </c>
      <c r="E27" s="107" t="s">
        <v>39</v>
      </c>
      <c r="F27" s="108">
        <v>3</v>
      </c>
      <c r="G27" s="108"/>
      <c r="H27" s="109" t="str">
        <f t="shared" si="5"/>
        <v/>
      </c>
    </row>
    <row r="28" spans="1:8" s="110" customFormat="1" x14ac:dyDescent="0.25">
      <c r="A28" s="105"/>
      <c r="B28" s="105"/>
      <c r="C28" s="105"/>
      <c r="D28" s="111"/>
      <c r="E28" s="115"/>
      <c r="F28" s="108"/>
      <c r="G28" s="108"/>
      <c r="H28" s="109" t="str">
        <f t="shared" si="5"/>
        <v/>
      </c>
    </row>
    <row r="29" spans="1:8" s="110" customFormat="1" x14ac:dyDescent="0.25">
      <c r="A29" s="105">
        <v>1</v>
      </c>
      <c r="B29" s="105">
        <v>1</v>
      </c>
      <c r="C29" s="105">
        <v>7</v>
      </c>
      <c r="D29" s="106" t="s">
        <v>66</v>
      </c>
      <c r="E29" s="107"/>
      <c r="F29" s="108"/>
      <c r="G29" s="108"/>
      <c r="H29" s="109"/>
    </row>
    <row r="30" spans="1:8" s="110" customFormat="1" ht="54.75" customHeight="1" x14ac:dyDescent="0.25">
      <c r="A30" s="105"/>
      <c r="B30" s="105"/>
      <c r="C30" s="105"/>
      <c r="D30" s="111" t="s">
        <v>67</v>
      </c>
      <c r="E30" s="112"/>
      <c r="F30" s="108"/>
      <c r="G30" s="108"/>
      <c r="H30" s="109" t="str">
        <f t="shared" ref="H30:H32" si="6">IF(F30*G30=0,"",F30*G30)</f>
        <v/>
      </c>
    </row>
    <row r="31" spans="1:8" s="110" customFormat="1" x14ac:dyDescent="0.25">
      <c r="A31" s="105"/>
      <c r="B31" s="105"/>
      <c r="C31" s="105"/>
      <c r="D31" s="113" t="s">
        <v>24</v>
      </c>
      <c r="E31" s="107" t="s">
        <v>25</v>
      </c>
      <c r="F31" s="108">
        <v>10</v>
      </c>
      <c r="G31" s="108"/>
      <c r="H31" s="109" t="str">
        <f t="shared" si="6"/>
        <v/>
      </c>
    </row>
    <row r="32" spans="1:8" s="110" customFormat="1" x14ac:dyDescent="0.25">
      <c r="A32" s="105"/>
      <c r="B32" s="105"/>
      <c r="C32" s="105"/>
      <c r="D32" s="111"/>
      <c r="E32" s="115"/>
      <c r="F32" s="108"/>
      <c r="G32" s="108"/>
      <c r="H32" s="109" t="str">
        <f t="shared" si="6"/>
        <v/>
      </c>
    </row>
    <row r="33" spans="1:17" s="110" customFormat="1" x14ac:dyDescent="0.25">
      <c r="A33" s="105">
        <v>1</v>
      </c>
      <c r="B33" s="105">
        <v>1</v>
      </c>
      <c r="C33" s="105">
        <v>8</v>
      </c>
      <c r="D33" s="106" t="s">
        <v>54</v>
      </c>
      <c r="E33" s="107"/>
      <c r="F33" s="108"/>
      <c r="G33" s="108"/>
      <c r="H33" s="109"/>
    </row>
    <row r="34" spans="1:17" s="110" customFormat="1" ht="54" customHeight="1" x14ac:dyDescent="0.25">
      <c r="A34" s="105"/>
      <c r="B34" s="105"/>
      <c r="C34" s="105"/>
      <c r="D34" s="111" t="s">
        <v>55</v>
      </c>
      <c r="E34" s="112"/>
      <c r="F34" s="108"/>
      <c r="G34" s="108"/>
      <c r="H34" s="109" t="str">
        <f t="shared" ref="H34:H36" si="7">IF(F34*G34=0,"",F34*G34)</f>
        <v/>
      </c>
    </row>
    <row r="35" spans="1:17" s="110" customFormat="1" x14ac:dyDescent="0.25">
      <c r="A35" s="105"/>
      <c r="B35" s="105"/>
      <c r="C35" s="105"/>
      <c r="D35" s="113" t="s">
        <v>42</v>
      </c>
      <c r="E35" s="107" t="s">
        <v>39</v>
      </c>
      <c r="F35" s="108">
        <v>6</v>
      </c>
      <c r="G35" s="108"/>
      <c r="H35" s="109" t="str">
        <f t="shared" si="7"/>
        <v/>
      </c>
    </row>
    <row r="36" spans="1:17" s="110" customFormat="1" x14ac:dyDescent="0.25">
      <c r="A36" s="105"/>
      <c r="B36" s="105"/>
      <c r="C36" s="105"/>
      <c r="D36" s="111"/>
      <c r="E36" s="115"/>
      <c r="F36" s="108"/>
      <c r="G36" s="108"/>
      <c r="H36" s="109" t="str">
        <f t="shared" si="7"/>
        <v/>
      </c>
    </row>
    <row r="37" spans="1:17" s="110" customFormat="1" x14ac:dyDescent="0.25">
      <c r="A37" s="105">
        <v>1</v>
      </c>
      <c r="B37" s="105">
        <v>1</v>
      </c>
      <c r="C37" s="105">
        <v>9</v>
      </c>
      <c r="D37" s="106" t="s">
        <v>59</v>
      </c>
      <c r="E37" s="107"/>
      <c r="F37" s="108"/>
      <c r="G37" s="108"/>
      <c r="H37" s="109"/>
    </row>
    <row r="38" spans="1:17" s="110" customFormat="1" ht="153" customHeight="1" x14ac:dyDescent="0.25">
      <c r="A38" s="105"/>
      <c r="B38" s="105"/>
      <c r="C38" s="105"/>
      <c r="D38" s="111" t="s">
        <v>56</v>
      </c>
      <c r="E38" s="112"/>
      <c r="F38" s="108"/>
      <c r="G38" s="108"/>
      <c r="H38" s="109" t="str">
        <f t="shared" ref="H38:H39" si="8">IF(F38*G38=0,"",F38*G38)</f>
        <v/>
      </c>
    </row>
    <row r="39" spans="1:17" s="110" customFormat="1" x14ac:dyDescent="0.25">
      <c r="A39" s="105"/>
      <c r="B39" s="105"/>
      <c r="C39" s="105"/>
      <c r="D39" s="113" t="s">
        <v>57</v>
      </c>
      <c r="E39" s="107" t="s">
        <v>58</v>
      </c>
      <c r="F39" s="108">
        <v>20</v>
      </c>
      <c r="G39" s="108"/>
      <c r="H39" s="109" t="str">
        <f t="shared" si="8"/>
        <v/>
      </c>
    </row>
    <row r="40" spans="1:17" s="110" customFormat="1" x14ac:dyDescent="0.25">
      <c r="A40" s="105"/>
      <c r="B40" s="105"/>
      <c r="C40" s="105"/>
      <c r="D40" s="111"/>
      <c r="E40" s="115"/>
      <c r="F40" s="108"/>
      <c r="G40" s="108"/>
      <c r="H40" s="109" t="str">
        <f t="shared" si="1"/>
        <v/>
      </c>
    </row>
    <row r="41" spans="1:17" x14ac:dyDescent="0.25">
      <c r="A41" s="101"/>
      <c r="B41" s="101"/>
      <c r="C41" s="101"/>
      <c r="D41" s="116"/>
      <c r="E41" s="117"/>
      <c r="F41" s="104"/>
      <c r="G41" s="104"/>
      <c r="H41" s="100" t="str">
        <f t="shared" ref="H41" si="9">IF(F41*G41=0,"",F41*G41)</f>
        <v/>
      </c>
      <c r="J41" s="79"/>
      <c r="K41" s="79"/>
      <c r="L41" s="79"/>
      <c r="M41" s="79"/>
      <c r="N41" s="79"/>
      <c r="O41" s="79"/>
    </row>
    <row r="42" spans="1:17" s="79" customFormat="1" x14ac:dyDescent="0.25">
      <c r="A42" s="118"/>
      <c r="B42" s="119"/>
      <c r="C42" s="119"/>
      <c r="D42" s="120" t="str">
        <f>CONCATENATE(D1," UKUPNO:")</f>
        <v>RADOVI DEMONTAŽE I RUŠENJA UKUPNO:</v>
      </c>
      <c r="E42" s="121"/>
      <c r="F42" s="122"/>
      <c r="G42" s="122"/>
      <c r="H42" s="123" t="str">
        <f>IF(SUM(H2:H41)=0,"",SUM(H2:H41))</f>
        <v/>
      </c>
      <c r="J42" s="73"/>
      <c r="K42" s="73"/>
      <c r="L42" s="73"/>
      <c r="M42" s="73"/>
      <c r="N42" s="73"/>
      <c r="O42" s="73"/>
      <c r="P42" s="73"/>
      <c r="Q42" s="73"/>
    </row>
    <row r="50" spans="16:17" x14ac:dyDescent="0.25">
      <c r="Q50" s="79"/>
    </row>
    <row r="52" spans="16:17" x14ac:dyDescent="0.25">
      <c r="P52" s="79"/>
    </row>
    <row r="94" spans="10:15" x14ac:dyDescent="0.25">
      <c r="J94" s="79"/>
      <c r="K94" s="79"/>
      <c r="L94" s="79"/>
      <c r="M94" s="79"/>
      <c r="N94" s="79"/>
      <c r="O94" s="79"/>
    </row>
  </sheetData>
  <mergeCells count="1">
    <mergeCell ref="A3:C3"/>
  </mergeCells>
  <conditionalFormatting sqref="G7">
    <cfRule type="containsBlanks" dxfId="4" priority="2">
      <formula>LEN(TRIM(G7))=0</formula>
    </cfRule>
  </conditionalFormatting>
  <conditionalFormatting sqref="G39 G35 G31 G27 G23 G11 G15 G19">
    <cfRule type="containsBlanks" dxfId="3" priority="1">
      <formula>LEN(TRIM(G11))=0</formula>
    </cfRule>
  </conditionalFormatting>
  <pageMargins left="0.51181102362204722" right="0.35433070866141736" top="0.59055118110236227" bottom="0.78740157480314965" header="0.31496062992125984" footer="0.31496062992125984"/>
  <pageSetup paperSize="9" orientation="portrait" r:id="rId1"/>
  <headerFooter>
    <oddFooter>&amp;L&amp;G</oddFooter>
  </headerFooter>
  <rowBreaks count="1" manualBreakCount="1">
    <brk id="2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Normal="100" zoomScaleSheetLayoutView="100" workbookViewId="0">
      <pane ySplit="3" topLeftCell="A18" activePane="bottomLeft" state="frozen"/>
      <selection activeCell="D11" sqref="D11"/>
      <selection pane="bottomLeft" activeCell="D22" sqref="D22"/>
    </sheetView>
  </sheetViews>
  <sheetFormatPr defaultColWidth="9" defaultRowHeight="12.75" x14ac:dyDescent="0.25"/>
  <cols>
    <col min="1" max="3" width="2.7109375" style="91" customWidth="1"/>
    <col min="4" max="4" width="46.7109375" style="92" customWidth="1"/>
    <col min="5" max="5" width="5.5703125" style="124" customWidth="1"/>
    <col min="6" max="7" width="10" style="94" customWidth="1"/>
    <col min="8" max="8" width="13.5703125" style="95" customWidth="1"/>
    <col min="9" max="9" width="9.42578125" style="73" customWidth="1"/>
    <col min="10" max="16384" width="9" style="73"/>
  </cols>
  <sheetData>
    <row r="1" spans="1:17" s="79" customFormat="1" x14ac:dyDescent="0.25">
      <c r="A1" s="74">
        <v>1</v>
      </c>
      <c r="B1" s="74">
        <v>2</v>
      </c>
      <c r="C1" s="74"/>
      <c r="D1" s="75" t="s">
        <v>60</v>
      </c>
      <c r="E1" s="76"/>
      <c r="F1" s="77"/>
      <c r="G1" s="77"/>
      <c r="H1" s="78" t="s">
        <v>82</v>
      </c>
    </row>
    <row r="2" spans="1:17" s="85" customFormat="1" ht="8.25" x14ac:dyDescent="0.25">
      <c r="A2" s="80"/>
      <c r="B2" s="80"/>
      <c r="C2" s="80"/>
      <c r="D2" s="81"/>
      <c r="E2" s="82"/>
      <c r="F2" s="83"/>
      <c r="G2" s="83"/>
      <c r="H2" s="84"/>
    </row>
    <row r="3" spans="1:17" s="90" customFormat="1" ht="11.25" x14ac:dyDescent="0.25">
      <c r="A3" s="130" t="s">
        <v>21</v>
      </c>
      <c r="B3" s="130"/>
      <c r="C3" s="130"/>
      <c r="D3" s="86" t="s">
        <v>27</v>
      </c>
      <c r="E3" s="87" t="s">
        <v>28</v>
      </c>
      <c r="F3" s="88" t="s">
        <v>22</v>
      </c>
      <c r="G3" s="88" t="s">
        <v>23</v>
      </c>
      <c r="H3" s="89" t="s">
        <v>29</v>
      </c>
    </row>
    <row r="4" spans="1:17" x14ac:dyDescent="0.25">
      <c r="A4" s="101"/>
      <c r="B4" s="101"/>
      <c r="C4" s="101"/>
      <c r="D4" s="102"/>
      <c r="E4" s="103"/>
      <c r="F4" s="104"/>
      <c r="G4" s="104"/>
      <c r="H4" s="100"/>
      <c r="J4" s="79"/>
      <c r="K4" s="79"/>
      <c r="L4" s="79"/>
      <c r="M4" s="79"/>
      <c r="N4" s="79"/>
      <c r="O4" s="79"/>
      <c r="P4" s="79"/>
      <c r="Q4" s="79"/>
    </row>
    <row r="5" spans="1:17" s="110" customFormat="1" x14ac:dyDescent="0.25">
      <c r="A5" s="105">
        <v>1</v>
      </c>
      <c r="B5" s="105">
        <v>2</v>
      </c>
      <c r="C5" s="105">
        <v>1</v>
      </c>
      <c r="D5" s="106" t="s">
        <v>61</v>
      </c>
      <c r="E5" s="107"/>
      <c r="F5" s="108"/>
      <c r="G5" s="108"/>
      <c r="H5" s="109" t="str">
        <f t="shared" ref="H5:H11" si="0">IF(F5*G5=0,"",F5*G5)</f>
        <v/>
      </c>
    </row>
    <row r="6" spans="1:17" s="110" customFormat="1" ht="141" customHeight="1" x14ac:dyDescent="0.25">
      <c r="A6" s="105"/>
      <c r="B6" s="105"/>
      <c r="C6" s="105"/>
      <c r="D6" s="111" t="s">
        <v>92</v>
      </c>
      <c r="E6" s="112"/>
      <c r="F6" s="108"/>
      <c r="G6" s="108"/>
      <c r="H6" s="109" t="str">
        <f t="shared" si="0"/>
        <v/>
      </c>
    </row>
    <row r="7" spans="1:17" s="110" customFormat="1" x14ac:dyDescent="0.25">
      <c r="A7" s="105"/>
      <c r="B7" s="105"/>
      <c r="C7" s="105"/>
      <c r="D7" s="113" t="s">
        <v>62</v>
      </c>
      <c r="E7" s="107" t="s">
        <v>45</v>
      </c>
      <c r="F7" s="108">
        <v>57</v>
      </c>
      <c r="G7" s="108"/>
      <c r="H7" s="109" t="str">
        <f t="shared" si="0"/>
        <v/>
      </c>
    </row>
    <row r="8" spans="1:17" s="110" customFormat="1" x14ac:dyDescent="0.25">
      <c r="A8" s="105"/>
      <c r="B8" s="105"/>
      <c r="C8" s="105"/>
      <c r="D8" s="113"/>
      <c r="E8" s="107"/>
      <c r="F8" s="108"/>
      <c r="G8" s="108"/>
      <c r="H8" s="109"/>
    </row>
    <row r="9" spans="1:17" s="110" customFormat="1" x14ac:dyDescent="0.25">
      <c r="A9" s="105">
        <v>1</v>
      </c>
      <c r="B9" s="105">
        <v>2</v>
      </c>
      <c r="C9" s="105">
        <v>2</v>
      </c>
      <c r="D9" s="106" t="s">
        <v>63</v>
      </c>
      <c r="E9" s="107"/>
      <c r="F9" s="108"/>
      <c r="G9" s="108"/>
      <c r="H9" s="109" t="str">
        <f t="shared" si="0"/>
        <v/>
      </c>
    </row>
    <row r="10" spans="1:17" s="110" customFormat="1" ht="55.5" customHeight="1" x14ac:dyDescent="0.25">
      <c r="A10" s="114"/>
      <c r="B10" s="105"/>
      <c r="C10" s="105"/>
      <c r="D10" s="111" t="s">
        <v>91</v>
      </c>
      <c r="E10" s="112"/>
      <c r="F10" s="108"/>
      <c r="G10" s="108"/>
      <c r="H10" s="109" t="str">
        <f t="shared" si="0"/>
        <v/>
      </c>
    </row>
    <row r="11" spans="1:17" s="110" customFormat="1" x14ac:dyDescent="0.25">
      <c r="A11" s="105"/>
      <c r="B11" s="105"/>
      <c r="C11" s="105"/>
      <c r="D11" s="113" t="s">
        <v>24</v>
      </c>
      <c r="E11" s="107" t="s">
        <v>25</v>
      </c>
      <c r="F11" s="108">
        <v>60</v>
      </c>
      <c r="G11" s="108"/>
      <c r="H11" s="109" t="str">
        <f t="shared" si="0"/>
        <v/>
      </c>
    </row>
    <row r="12" spans="1:17" s="110" customFormat="1" x14ac:dyDescent="0.25">
      <c r="A12" s="105"/>
      <c r="B12" s="105"/>
      <c r="C12" s="105"/>
      <c r="D12" s="111"/>
      <c r="E12" s="107"/>
      <c r="F12" s="108"/>
      <c r="G12" s="108"/>
      <c r="H12" s="109"/>
    </row>
    <row r="13" spans="1:17" s="110" customFormat="1" x14ac:dyDescent="0.25">
      <c r="A13" s="105">
        <v>1</v>
      </c>
      <c r="B13" s="105">
        <v>2</v>
      </c>
      <c r="C13" s="105">
        <v>3</v>
      </c>
      <c r="D13" s="106" t="s">
        <v>64</v>
      </c>
      <c r="E13" s="107"/>
      <c r="F13" s="108"/>
      <c r="G13" s="108"/>
      <c r="H13" s="109"/>
    </row>
    <row r="14" spans="1:17" s="110" customFormat="1" ht="102" x14ac:dyDescent="0.25">
      <c r="A14" s="105"/>
      <c r="B14" s="105"/>
      <c r="C14" s="105"/>
      <c r="D14" s="111" t="s">
        <v>70</v>
      </c>
      <c r="E14" s="112"/>
      <c r="F14" s="108"/>
      <c r="G14" s="108"/>
      <c r="H14" s="109" t="str">
        <f t="shared" ref="H14:H16" si="1">IF(F14*G14=0,"",F14*G14)</f>
        <v/>
      </c>
    </row>
    <row r="15" spans="1:17" s="110" customFormat="1" x14ac:dyDescent="0.25">
      <c r="A15" s="105"/>
      <c r="B15" s="105"/>
      <c r="C15" s="105"/>
      <c r="D15" s="113" t="s">
        <v>65</v>
      </c>
      <c r="E15" s="107" t="s">
        <v>25</v>
      </c>
      <c r="F15" s="108">
        <v>10</v>
      </c>
      <c r="G15" s="108"/>
      <c r="H15" s="109" t="str">
        <f t="shared" si="1"/>
        <v/>
      </c>
    </row>
    <row r="16" spans="1:17" s="110" customFormat="1" x14ac:dyDescent="0.25">
      <c r="A16" s="105"/>
      <c r="B16" s="105"/>
      <c r="C16" s="105"/>
      <c r="D16" s="111"/>
      <c r="E16" s="115"/>
      <c r="F16" s="108"/>
      <c r="G16" s="108"/>
      <c r="H16" s="109" t="str">
        <f t="shared" si="1"/>
        <v/>
      </c>
    </row>
    <row r="17" spans="1:8" s="110" customFormat="1" x14ac:dyDescent="0.25">
      <c r="A17" s="105">
        <v>1</v>
      </c>
      <c r="B17" s="105">
        <v>2</v>
      </c>
      <c r="C17" s="105">
        <v>4</v>
      </c>
      <c r="D17" s="106" t="s">
        <v>68</v>
      </c>
      <c r="E17" s="107"/>
      <c r="F17" s="108"/>
      <c r="G17" s="108"/>
      <c r="H17" s="109"/>
    </row>
    <row r="18" spans="1:8" s="110" customFormat="1" ht="76.5" x14ac:dyDescent="0.25">
      <c r="A18" s="105"/>
      <c r="B18" s="105"/>
      <c r="C18" s="105"/>
      <c r="D18" s="111" t="s">
        <v>69</v>
      </c>
      <c r="E18" s="112"/>
      <c r="F18" s="108"/>
      <c r="G18" s="108"/>
      <c r="H18" s="109" t="str">
        <f t="shared" ref="H18:H20" si="2">IF(F18*G18=0,"",F18*G18)</f>
        <v/>
      </c>
    </row>
    <row r="19" spans="1:8" s="110" customFormat="1" x14ac:dyDescent="0.25">
      <c r="A19" s="105"/>
      <c r="B19" s="105"/>
      <c r="C19" s="105"/>
      <c r="D19" s="113" t="s">
        <v>42</v>
      </c>
      <c r="E19" s="107" t="s">
        <v>39</v>
      </c>
      <c r="F19" s="108">
        <v>3</v>
      </c>
      <c r="G19" s="108"/>
      <c r="H19" s="109" t="str">
        <f t="shared" si="2"/>
        <v/>
      </c>
    </row>
    <row r="20" spans="1:8" s="110" customFormat="1" x14ac:dyDescent="0.25">
      <c r="A20" s="105"/>
      <c r="B20" s="105"/>
      <c r="C20" s="105"/>
      <c r="D20" s="111"/>
      <c r="E20" s="115"/>
      <c r="F20" s="108"/>
      <c r="G20" s="108"/>
      <c r="H20" s="109" t="str">
        <f t="shared" si="2"/>
        <v/>
      </c>
    </row>
    <row r="21" spans="1:8" s="110" customFormat="1" x14ac:dyDescent="0.25">
      <c r="A21" s="105">
        <v>1</v>
      </c>
      <c r="B21" s="105">
        <v>2</v>
      </c>
      <c r="C21" s="105">
        <v>5</v>
      </c>
      <c r="D21" s="106" t="s">
        <v>71</v>
      </c>
      <c r="E21" s="107"/>
      <c r="F21" s="108"/>
      <c r="G21" s="108"/>
      <c r="H21" s="109"/>
    </row>
    <row r="22" spans="1:8" s="110" customFormat="1" ht="71.25" customHeight="1" x14ac:dyDescent="0.25">
      <c r="A22" s="105"/>
      <c r="B22" s="105"/>
      <c r="C22" s="105"/>
      <c r="D22" s="111" t="s">
        <v>93</v>
      </c>
      <c r="E22" s="112"/>
      <c r="F22" s="108"/>
      <c r="G22" s="108"/>
      <c r="H22" s="109" t="str">
        <f t="shared" ref="H22:H24" si="3">IF(F22*G22=0,"",F22*G22)</f>
        <v/>
      </c>
    </row>
    <row r="23" spans="1:8" s="110" customFormat="1" x14ac:dyDescent="0.25">
      <c r="A23" s="105"/>
      <c r="B23" s="105"/>
      <c r="C23" s="105"/>
      <c r="D23" s="113" t="s">
        <v>24</v>
      </c>
      <c r="E23" s="107" t="s">
        <v>45</v>
      </c>
      <c r="F23" s="108">
        <v>15</v>
      </c>
      <c r="G23" s="108"/>
      <c r="H23" s="109" t="str">
        <f t="shared" si="3"/>
        <v/>
      </c>
    </row>
    <row r="24" spans="1:8" s="110" customFormat="1" x14ac:dyDescent="0.25">
      <c r="A24" s="105"/>
      <c r="B24" s="105"/>
      <c r="C24" s="105"/>
      <c r="D24" s="111"/>
      <c r="E24" s="115"/>
      <c r="F24" s="108"/>
      <c r="G24" s="108"/>
      <c r="H24" s="109" t="str">
        <f t="shared" si="3"/>
        <v/>
      </c>
    </row>
    <row r="25" spans="1:8" s="110" customFormat="1" x14ac:dyDescent="0.25">
      <c r="A25" s="105">
        <v>1</v>
      </c>
      <c r="B25" s="105">
        <v>2</v>
      </c>
      <c r="C25" s="105">
        <v>6</v>
      </c>
      <c r="D25" s="106" t="s">
        <v>72</v>
      </c>
      <c r="E25" s="107"/>
      <c r="F25" s="108"/>
      <c r="G25" s="108"/>
      <c r="H25" s="109"/>
    </row>
    <row r="26" spans="1:8" s="110" customFormat="1" ht="165.75" x14ac:dyDescent="0.25">
      <c r="A26" s="105"/>
      <c r="B26" s="105"/>
      <c r="C26" s="105"/>
      <c r="D26" s="111" t="s">
        <v>73</v>
      </c>
      <c r="E26" s="112"/>
      <c r="F26" s="108"/>
      <c r="G26" s="108"/>
      <c r="H26" s="109" t="str">
        <f t="shared" ref="H26:H28" si="4">IF(F26*G26=0,"",F26*G26)</f>
        <v/>
      </c>
    </row>
    <row r="27" spans="1:8" s="110" customFormat="1" x14ac:dyDescent="0.25">
      <c r="A27" s="105"/>
      <c r="B27" s="105"/>
      <c r="C27" s="105"/>
      <c r="D27" s="113" t="s">
        <v>44</v>
      </c>
      <c r="E27" s="107" t="s">
        <v>45</v>
      </c>
      <c r="F27" s="108">
        <v>200</v>
      </c>
      <c r="G27" s="108"/>
      <c r="H27" s="109" t="str">
        <f t="shared" si="4"/>
        <v/>
      </c>
    </row>
    <row r="28" spans="1:8" s="110" customFormat="1" x14ac:dyDescent="0.25">
      <c r="A28" s="105"/>
      <c r="B28" s="105"/>
      <c r="C28" s="105"/>
      <c r="D28" s="111"/>
      <c r="E28" s="115"/>
      <c r="F28" s="108"/>
      <c r="G28" s="108"/>
      <c r="H28" s="109" t="str">
        <f t="shared" si="4"/>
        <v/>
      </c>
    </row>
    <row r="29" spans="1:8" s="110" customFormat="1" x14ac:dyDescent="0.25">
      <c r="A29" s="105">
        <v>1</v>
      </c>
      <c r="B29" s="105">
        <v>2</v>
      </c>
      <c r="C29" s="105">
        <v>7</v>
      </c>
      <c r="D29" s="106" t="s">
        <v>79</v>
      </c>
      <c r="E29" s="107"/>
      <c r="F29" s="108"/>
      <c r="G29" s="108"/>
      <c r="H29" s="109"/>
    </row>
    <row r="30" spans="1:8" s="110" customFormat="1" ht="42.75" customHeight="1" x14ac:dyDescent="0.25">
      <c r="A30" s="105"/>
      <c r="B30" s="105"/>
      <c r="C30" s="105"/>
      <c r="D30" s="111" t="s">
        <v>80</v>
      </c>
      <c r="E30" s="112"/>
      <c r="F30" s="108"/>
      <c r="G30" s="108"/>
      <c r="H30" s="109" t="str">
        <f t="shared" ref="H30:H32" si="5">IF(F30*G30=0,"",F30*G30)</f>
        <v/>
      </c>
    </row>
    <row r="31" spans="1:8" s="110" customFormat="1" x14ac:dyDescent="0.25">
      <c r="A31" s="105"/>
      <c r="B31" s="105"/>
      <c r="C31" s="105"/>
      <c r="D31" s="113" t="s">
        <v>24</v>
      </c>
      <c r="E31" s="107" t="s">
        <v>25</v>
      </c>
      <c r="F31" s="108">
        <v>50</v>
      </c>
      <c r="G31" s="108"/>
      <c r="H31" s="109" t="str">
        <f t="shared" si="5"/>
        <v/>
      </c>
    </row>
    <row r="32" spans="1:8" s="110" customFormat="1" x14ac:dyDescent="0.25">
      <c r="A32" s="105"/>
      <c r="B32" s="105"/>
      <c r="C32" s="105"/>
      <c r="D32" s="111"/>
      <c r="E32" s="115"/>
      <c r="F32" s="108"/>
      <c r="G32" s="108"/>
      <c r="H32" s="109" t="str">
        <f t="shared" si="5"/>
        <v/>
      </c>
    </row>
    <row r="33" spans="1:17" x14ac:dyDescent="0.25">
      <c r="A33" s="101"/>
      <c r="B33" s="101"/>
      <c r="C33" s="101"/>
      <c r="D33" s="116"/>
      <c r="E33" s="117"/>
      <c r="F33" s="104"/>
      <c r="G33" s="104"/>
      <c r="H33" s="100" t="str">
        <f t="shared" ref="H33" si="6">IF(F33*G33=0,"",F33*G33)</f>
        <v/>
      </c>
      <c r="J33" s="79"/>
      <c r="K33" s="79"/>
      <c r="L33" s="79"/>
      <c r="M33" s="79"/>
      <c r="N33" s="79"/>
      <c r="O33" s="79"/>
    </row>
    <row r="34" spans="1:17" s="79" customFormat="1" x14ac:dyDescent="0.25">
      <c r="A34" s="118"/>
      <c r="B34" s="119"/>
      <c r="C34" s="119"/>
      <c r="D34" s="120" t="str">
        <f>CONCATENATE(D1," UKUPNO:")</f>
        <v>OBRTNIČKI RADOVI UKUPNO:</v>
      </c>
      <c r="E34" s="121"/>
      <c r="F34" s="122"/>
      <c r="G34" s="122"/>
      <c r="H34" s="123" t="str">
        <f>IF(SUM(H2:H33)=0,"",SUM(H2:H33))</f>
        <v/>
      </c>
      <c r="J34" s="73"/>
      <c r="K34" s="73"/>
      <c r="L34" s="73"/>
      <c r="M34" s="73"/>
      <c r="N34" s="73"/>
      <c r="O34" s="73"/>
      <c r="P34" s="73"/>
      <c r="Q34" s="73"/>
    </row>
    <row r="42" spans="1:17" x14ac:dyDescent="0.25">
      <c r="Q42" s="79"/>
    </row>
    <row r="44" spans="1:17" x14ac:dyDescent="0.25">
      <c r="P44" s="79"/>
    </row>
    <row r="86" spans="10:15" x14ac:dyDescent="0.25">
      <c r="J86" s="79"/>
      <c r="K86" s="79"/>
      <c r="L86" s="79"/>
      <c r="M86" s="79"/>
      <c r="N86" s="79"/>
      <c r="O86" s="79"/>
    </row>
  </sheetData>
  <mergeCells count="1">
    <mergeCell ref="A3:C3"/>
  </mergeCells>
  <conditionalFormatting sqref="G31 G27 G23 G19 G15 G11 G7">
    <cfRule type="containsBlanks" dxfId="2" priority="1">
      <formula>LEN(TRIM(G7))=0</formula>
    </cfRule>
  </conditionalFormatting>
  <pageMargins left="0.51181102362204722" right="0.35433070866141736" top="0.59055118110236227" bottom="0.78740157480314965" header="0.31496062992125984" footer="0.31496062992125984"/>
  <pageSetup paperSize="9" orientation="portrait" r:id="rId1"/>
  <headerFooter>
    <oddFooter>&amp;L&amp;G</oddFooter>
  </headerFooter>
  <rowBreaks count="1" manualBreakCount="1">
    <brk id="2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zoomScaleNormal="100" zoomScaleSheetLayoutView="100" workbookViewId="0">
      <pane ySplit="3" topLeftCell="A5" activePane="bottomLeft" state="frozen"/>
      <selection activeCell="D11" sqref="D11"/>
      <selection pane="bottomLeft" activeCell="D18" sqref="D18"/>
    </sheetView>
  </sheetViews>
  <sheetFormatPr defaultColWidth="9" defaultRowHeight="12.75" x14ac:dyDescent="0.25"/>
  <cols>
    <col min="1" max="3" width="2.7109375" style="91" customWidth="1"/>
    <col min="4" max="4" width="46.7109375" style="92" customWidth="1"/>
    <col min="5" max="5" width="5.5703125" style="124" customWidth="1"/>
    <col min="6" max="7" width="10" style="94" customWidth="1"/>
    <col min="8" max="8" width="13.5703125" style="95" customWidth="1"/>
    <col min="9" max="9" width="9.42578125" style="73" customWidth="1"/>
    <col min="10" max="16384" width="9" style="73"/>
  </cols>
  <sheetData>
    <row r="1" spans="1:17" s="79" customFormat="1" x14ac:dyDescent="0.25">
      <c r="A1" s="74">
        <v>1</v>
      </c>
      <c r="B1" s="74">
        <v>3</v>
      </c>
      <c r="C1" s="74"/>
      <c r="D1" s="75" t="s">
        <v>74</v>
      </c>
      <c r="E1" s="76"/>
      <c r="F1" s="77"/>
      <c r="G1" s="77"/>
      <c r="H1" s="78" t="s">
        <v>82</v>
      </c>
    </row>
    <row r="2" spans="1:17" s="85" customFormat="1" ht="8.25" x14ac:dyDescent="0.25">
      <c r="A2" s="80"/>
      <c r="B2" s="80"/>
      <c r="C2" s="80"/>
      <c r="D2" s="81"/>
      <c r="E2" s="82"/>
      <c r="F2" s="83"/>
      <c r="G2" s="83"/>
      <c r="H2" s="84"/>
    </row>
    <row r="3" spans="1:17" s="90" customFormat="1" ht="11.25" x14ac:dyDescent="0.25">
      <c r="A3" s="130" t="s">
        <v>21</v>
      </c>
      <c r="B3" s="130"/>
      <c r="C3" s="130"/>
      <c r="D3" s="86" t="s">
        <v>27</v>
      </c>
      <c r="E3" s="87" t="s">
        <v>28</v>
      </c>
      <c r="F3" s="88" t="s">
        <v>22</v>
      </c>
      <c r="G3" s="88" t="s">
        <v>23</v>
      </c>
      <c r="H3" s="89" t="s">
        <v>29</v>
      </c>
    </row>
    <row r="4" spans="1:17" x14ac:dyDescent="0.25">
      <c r="A4" s="101"/>
      <c r="B4" s="101"/>
      <c r="C4" s="101"/>
      <c r="D4" s="102"/>
      <c r="E4" s="103"/>
      <c r="F4" s="104"/>
      <c r="G4" s="104"/>
      <c r="H4" s="100"/>
      <c r="J4" s="79"/>
      <c r="K4" s="79"/>
      <c r="L4" s="79"/>
      <c r="M4" s="79"/>
      <c r="N4" s="79"/>
      <c r="O4" s="79"/>
      <c r="P4" s="79"/>
      <c r="Q4" s="79"/>
    </row>
    <row r="5" spans="1:17" s="110" customFormat="1" x14ac:dyDescent="0.25">
      <c r="A5" s="105">
        <v>1</v>
      </c>
      <c r="B5" s="105">
        <v>3</v>
      </c>
      <c r="C5" s="105">
        <v>1</v>
      </c>
      <c r="D5" s="106" t="s">
        <v>76</v>
      </c>
      <c r="E5" s="107"/>
      <c r="F5" s="108"/>
      <c r="G5" s="108"/>
      <c r="H5" s="109" t="str">
        <f t="shared" ref="H5:H7" si="0">IF(F5*G5=0,"",F5*G5)</f>
        <v/>
      </c>
    </row>
    <row r="6" spans="1:17" s="110" customFormat="1" ht="56.25" customHeight="1" x14ac:dyDescent="0.25">
      <c r="A6" s="105"/>
      <c r="B6" s="105"/>
      <c r="C6" s="105"/>
      <c r="D6" s="111" t="s">
        <v>77</v>
      </c>
      <c r="E6" s="112"/>
      <c r="F6" s="108"/>
      <c r="G6" s="108"/>
      <c r="H6" s="109" t="str">
        <f t="shared" si="0"/>
        <v/>
      </c>
    </row>
    <row r="7" spans="1:17" s="110" customFormat="1" x14ac:dyDescent="0.25">
      <c r="A7" s="105"/>
      <c r="B7" s="105"/>
      <c r="C7" s="105"/>
      <c r="D7" s="113" t="s">
        <v>42</v>
      </c>
      <c r="E7" s="107" t="s">
        <v>39</v>
      </c>
      <c r="F7" s="108">
        <v>10</v>
      </c>
      <c r="G7" s="108"/>
      <c r="H7" s="109" t="str">
        <f t="shared" si="0"/>
        <v/>
      </c>
    </row>
    <row r="8" spans="1:17" s="110" customFormat="1" x14ac:dyDescent="0.25">
      <c r="A8" s="105"/>
      <c r="B8" s="105"/>
      <c r="C8" s="105"/>
      <c r="D8" s="113"/>
      <c r="E8" s="107"/>
      <c r="F8" s="108"/>
      <c r="G8" s="108"/>
      <c r="H8" s="109"/>
    </row>
    <row r="9" spans="1:17" s="110" customFormat="1" x14ac:dyDescent="0.25">
      <c r="A9" s="105">
        <v>1</v>
      </c>
      <c r="B9" s="105">
        <v>3</v>
      </c>
      <c r="C9" s="105">
        <v>2</v>
      </c>
      <c r="D9" s="106" t="s">
        <v>75</v>
      </c>
      <c r="E9" s="107"/>
      <c r="F9" s="108"/>
      <c r="G9" s="108"/>
      <c r="H9" s="109" t="str">
        <f t="shared" ref="H9:H15" si="1">IF(F9*G9=0,"",F9*G9)</f>
        <v/>
      </c>
    </row>
    <row r="10" spans="1:17" s="110" customFormat="1" ht="57" customHeight="1" x14ac:dyDescent="0.25">
      <c r="A10" s="105"/>
      <c r="B10" s="105"/>
      <c r="C10" s="105"/>
      <c r="D10" s="111" t="s">
        <v>88</v>
      </c>
      <c r="E10" s="112"/>
      <c r="F10" s="108"/>
      <c r="G10" s="108"/>
      <c r="H10" s="109" t="str">
        <f t="shared" si="1"/>
        <v/>
      </c>
    </row>
    <row r="11" spans="1:17" s="110" customFormat="1" x14ac:dyDescent="0.25">
      <c r="A11" s="105"/>
      <c r="B11" s="105"/>
      <c r="C11" s="105"/>
      <c r="D11" s="113" t="s">
        <v>42</v>
      </c>
      <c r="E11" s="107" t="s">
        <v>39</v>
      </c>
      <c r="F11" s="108">
        <v>12</v>
      </c>
      <c r="G11" s="108"/>
      <c r="H11" s="109" t="str">
        <f t="shared" si="1"/>
        <v/>
      </c>
    </row>
    <row r="12" spans="1:17" s="110" customFormat="1" x14ac:dyDescent="0.25">
      <c r="A12" s="105"/>
      <c r="B12" s="105"/>
      <c r="C12" s="105"/>
      <c r="D12" s="113"/>
      <c r="E12" s="107"/>
      <c r="F12" s="108"/>
      <c r="G12" s="108"/>
      <c r="H12" s="109"/>
    </row>
    <row r="13" spans="1:17" s="110" customFormat="1" x14ac:dyDescent="0.25">
      <c r="A13" s="105">
        <v>1</v>
      </c>
      <c r="B13" s="105">
        <v>3</v>
      </c>
      <c r="C13" s="105">
        <v>3</v>
      </c>
      <c r="D13" s="106" t="s">
        <v>78</v>
      </c>
      <c r="E13" s="107"/>
      <c r="F13" s="108"/>
      <c r="G13" s="108"/>
      <c r="H13" s="109" t="str">
        <f t="shared" si="1"/>
        <v/>
      </c>
    </row>
    <row r="14" spans="1:17" s="110" customFormat="1" ht="57" customHeight="1" x14ac:dyDescent="0.25">
      <c r="A14" s="114"/>
      <c r="B14" s="105"/>
      <c r="C14" s="105"/>
      <c r="D14" s="111" t="s">
        <v>89</v>
      </c>
      <c r="E14" s="112"/>
      <c r="F14" s="108"/>
      <c r="G14" s="108"/>
      <c r="H14" s="109" t="str">
        <f t="shared" si="1"/>
        <v/>
      </c>
    </row>
    <row r="15" spans="1:17" s="110" customFormat="1" x14ac:dyDescent="0.25">
      <c r="A15" s="105"/>
      <c r="B15" s="105"/>
      <c r="C15" s="105"/>
      <c r="D15" s="113" t="s">
        <v>42</v>
      </c>
      <c r="E15" s="107" t="s">
        <v>39</v>
      </c>
      <c r="F15" s="108">
        <v>15</v>
      </c>
      <c r="G15" s="108"/>
      <c r="H15" s="109" t="str">
        <f t="shared" si="1"/>
        <v/>
      </c>
    </row>
    <row r="16" spans="1:17" s="110" customFormat="1" x14ac:dyDescent="0.25">
      <c r="A16" s="105"/>
      <c r="B16" s="105"/>
      <c r="C16" s="105"/>
      <c r="D16" s="113"/>
      <c r="E16" s="107"/>
      <c r="F16" s="108"/>
      <c r="G16" s="108"/>
      <c r="H16" s="109"/>
    </row>
    <row r="17" spans="1:17" s="110" customFormat="1" x14ac:dyDescent="0.25">
      <c r="A17" s="105">
        <v>1</v>
      </c>
      <c r="B17" s="105">
        <v>3</v>
      </c>
      <c r="C17" s="105">
        <v>4</v>
      </c>
      <c r="D17" s="106" t="s">
        <v>83</v>
      </c>
      <c r="E17" s="107"/>
      <c r="F17" s="108"/>
      <c r="G17" s="108"/>
      <c r="H17" s="109" t="str">
        <f t="shared" ref="H17" si="2">IF(F17*G17=0,"",F17*G17)</f>
        <v/>
      </c>
    </row>
    <row r="18" spans="1:17" s="110" customFormat="1" ht="51" x14ac:dyDescent="0.25">
      <c r="A18" s="105"/>
      <c r="B18" s="105"/>
      <c r="C18" s="105"/>
      <c r="D18" s="111" t="s">
        <v>90</v>
      </c>
      <c r="E18" s="107"/>
      <c r="F18" s="108"/>
      <c r="G18" s="108"/>
      <c r="H18" s="109"/>
    </row>
    <row r="19" spans="1:17" s="110" customFormat="1" x14ac:dyDescent="0.25">
      <c r="A19" s="105"/>
      <c r="B19" s="105"/>
      <c r="C19" s="105"/>
      <c r="D19" s="113" t="s">
        <v>42</v>
      </c>
      <c r="E19" s="107" t="s">
        <v>39</v>
      </c>
      <c r="F19" s="108">
        <v>75</v>
      </c>
      <c r="G19" s="108"/>
      <c r="H19" s="109" t="str">
        <f t="shared" ref="H19" si="3">IF(F19*G19=0,"",F19*G19)</f>
        <v/>
      </c>
    </row>
    <row r="20" spans="1:17" x14ac:dyDescent="0.25">
      <c r="A20" s="101"/>
      <c r="B20" s="101"/>
      <c r="C20" s="101"/>
      <c r="D20" s="116"/>
      <c r="E20" s="117"/>
      <c r="F20" s="104"/>
      <c r="G20" s="104"/>
      <c r="H20" s="100" t="str">
        <f t="shared" ref="H20" si="4">IF(F20*G20=0,"",F20*G20)</f>
        <v/>
      </c>
      <c r="J20" s="79"/>
      <c r="K20" s="79"/>
      <c r="L20" s="79"/>
      <c r="M20" s="79"/>
      <c r="N20" s="79"/>
      <c r="O20" s="79"/>
    </row>
    <row r="21" spans="1:17" s="79" customFormat="1" x14ac:dyDescent="0.25">
      <c r="A21" s="118"/>
      <c r="B21" s="119"/>
      <c r="C21" s="119"/>
      <c r="D21" s="120" t="str">
        <f>CONCATENATE(D1," UKUPNO:")</f>
        <v>INSTALATERSKI RADOVI UKUPNO:</v>
      </c>
      <c r="E21" s="121"/>
      <c r="F21" s="122"/>
      <c r="G21" s="122"/>
      <c r="H21" s="123" t="str">
        <f>IF(SUM(H2:H20)=0,"",SUM(H2:H20))</f>
        <v/>
      </c>
      <c r="J21" s="73"/>
      <c r="K21" s="73"/>
      <c r="L21" s="73"/>
      <c r="M21" s="73"/>
      <c r="N21" s="73"/>
      <c r="O21" s="73"/>
      <c r="P21" s="73"/>
      <c r="Q21" s="73"/>
    </row>
    <row r="29" spans="1:17" x14ac:dyDescent="0.25">
      <c r="Q29" s="79"/>
    </row>
    <row r="31" spans="1:17" x14ac:dyDescent="0.25">
      <c r="P31" s="79"/>
    </row>
    <row r="73" spans="10:15" x14ac:dyDescent="0.25">
      <c r="J73" s="79"/>
      <c r="K73" s="79"/>
      <c r="L73" s="79"/>
      <c r="M73" s="79"/>
      <c r="N73" s="79"/>
      <c r="O73" s="79"/>
    </row>
  </sheetData>
  <mergeCells count="1">
    <mergeCell ref="A3:C3"/>
  </mergeCells>
  <conditionalFormatting sqref="G7 G11 G15">
    <cfRule type="containsBlanks" dxfId="1" priority="2">
      <formula>LEN(TRIM(G7))=0</formula>
    </cfRule>
  </conditionalFormatting>
  <conditionalFormatting sqref="G19">
    <cfRule type="containsBlanks" dxfId="0" priority="1">
      <formula>LEN(TRIM(G19))=0</formula>
    </cfRule>
  </conditionalFormatting>
  <pageMargins left="0.51181102362204722" right="0.35433070866141736" top="0.59055118110236227" bottom="0.78740157480314965" header="0.31496062992125984" footer="0.31496062992125984"/>
  <pageSetup paperSize="9" orientation="portrait" r:id="rId1"/>
  <headerFooter>
    <oddFooter>&amp;L&amp;G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1"/>
  <sheetViews>
    <sheetView tabSelected="1" view="pageBreakPreview" zoomScaleNormal="100" zoomScaleSheetLayoutView="100" workbookViewId="0">
      <selection activeCell="H20" sqref="H20"/>
    </sheetView>
  </sheetViews>
  <sheetFormatPr defaultColWidth="9" defaultRowHeight="12.75" x14ac:dyDescent="0.25"/>
  <cols>
    <col min="1" max="3" width="2.7109375" style="91" customWidth="1"/>
    <col min="4" max="4" width="46.7109375" style="92" customWidth="1"/>
    <col min="5" max="5" width="5.5703125" style="124" customWidth="1"/>
    <col min="6" max="7" width="10" style="94" customWidth="1"/>
    <col min="8" max="8" width="13.5703125" style="95" customWidth="1"/>
    <col min="9" max="9" width="9.42578125" style="73" customWidth="1"/>
    <col min="10" max="10" width="12.140625" style="73" bestFit="1" customWidth="1"/>
    <col min="11" max="16384" width="9" style="73"/>
  </cols>
  <sheetData>
    <row r="6" spans="1:17" ht="19.5" x14ac:dyDescent="0.25">
      <c r="A6" s="131" t="s">
        <v>30</v>
      </c>
      <c r="B6" s="131"/>
      <c r="C6" s="131"/>
      <c r="D6" s="131"/>
      <c r="E6" s="131"/>
      <c r="F6" s="131"/>
      <c r="G6" s="131"/>
      <c r="H6" s="131"/>
    </row>
    <row r="10" spans="1:17" s="79" customFormat="1" x14ac:dyDescent="0.25">
      <c r="A10" s="74">
        <v>1</v>
      </c>
      <c r="B10" s="74"/>
      <c r="C10" s="74"/>
      <c r="D10" s="75" t="s">
        <v>31</v>
      </c>
      <c r="E10" s="76"/>
      <c r="F10" s="77"/>
      <c r="G10" s="77"/>
      <c r="H10" s="78"/>
    </row>
    <row r="11" spans="1:17" x14ac:dyDescent="0.25">
      <c r="E11" s="93"/>
      <c r="H11" s="95" t="str">
        <f t="shared" ref="H11:H18" si="0">IF(F11*G11=0,"",F11*G11)</f>
        <v/>
      </c>
    </row>
    <row r="12" spans="1:17" s="79" customFormat="1" x14ac:dyDescent="0.25">
      <c r="A12" s="96">
        <v>1</v>
      </c>
      <c r="B12" s="96">
        <v>1</v>
      </c>
      <c r="C12" s="96"/>
      <c r="D12" s="97" t="str">
        <f>'01_PRIP'!D42</f>
        <v>RADOVI DEMONTAŽE I RUŠENJA UKUPNO:</v>
      </c>
      <c r="E12" s="98"/>
      <c r="F12" s="99"/>
      <c r="G12" s="99"/>
      <c r="H12" s="100" t="str">
        <f>'01_PRIP'!H42</f>
        <v/>
      </c>
    </row>
    <row r="13" spans="1:17" x14ac:dyDescent="0.25">
      <c r="A13" s="101"/>
      <c r="B13" s="101"/>
      <c r="C13" s="101"/>
      <c r="D13" s="102"/>
      <c r="E13" s="103"/>
      <c r="F13" s="104"/>
      <c r="G13" s="104"/>
      <c r="H13" s="100"/>
      <c r="J13" s="79"/>
      <c r="K13" s="79"/>
      <c r="L13" s="79"/>
      <c r="M13" s="79"/>
      <c r="N13" s="79"/>
      <c r="O13" s="79"/>
      <c r="P13" s="79"/>
      <c r="Q13" s="79"/>
    </row>
    <row r="14" spans="1:17" s="79" customFormat="1" x14ac:dyDescent="0.25">
      <c r="A14" s="96">
        <v>1</v>
      </c>
      <c r="B14" s="96">
        <v>2</v>
      </c>
      <c r="C14" s="96"/>
      <c r="D14" s="97" t="str">
        <f>'02_OBRT'!D34</f>
        <v>OBRTNIČKI RADOVI UKUPNO:</v>
      </c>
      <c r="E14" s="98"/>
      <c r="F14" s="99"/>
      <c r="G14" s="99"/>
      <c r="H14" s="100" t="str">
        <f>'02_OBRT'!H34</f>
        <v/>
      </c>
    </row>
    <row r="15" spans="1:17" x14ac:dyDescent="0.25">
      <c r="A15" s="101"/>
      <c r="B15" s="101"/>
      <c r="C15" s="101"/>
      <c r="D15" s="102"/>
      <c r="E15" s="103"/>
      <c r="F15" s="104"/>
      <c r="G15" s="104"/>
      <c r="H15" s="100"/>
      <c r="J15" s="79"/>
      <c r="K15" s="79"/>
      <c r="L15" s="79"/>
      <c r="M15" s="79"/>
      <c r="N15" s="79"/>
      <c r="O15" s="79"/>
      <c r="P15" s="79"/>
      <c r="Q15" s="79"/>
    </row>
    <row r="16" spans="1:17" s="79" customFormat="1" x14ac:dyDescent="0.25">
      <c r="A16" s="96">
        <v>1</v>
      </c>
      <c r="B16" s="96">
        <v>3</v>
      </c>
      <c r="C16" s="96"/>
      <c r="D16" s="97" t="str">
        <f>'03_INST'!D21</f>
        <v>INSTALATERSKI RADOVI UKUPNO:</v>
      </c>
      <c r="E16" s="98"/>
      <c r="F16" s="99"/>
      <c r="G16" s="99"/>
      <c r="H16" s="100" t="str">
        <f>'03_INST'!H21</f>
        <v/>
      </c>
    </row>
    <row r="17" spans="1:17" s="110" customFormat="1" x14ac:dyDescent="0.25">
      <c r="A17" s="105"/>
      <c r="B17" s="105"/>
      <c r="C17" s="105"/>
      <c r="D17" s="113"/>
      <c r="E17" s="107"/>
      <c r="F17" s="108"/>
      <c r="G17" s="108"/>
      <c r="H17" s="109"/>
    </row>
    <row r="18" spans="1:17" x14ac:dyDescent="0.25">
      <c r="A18" s="101"/>
      <c r="B18" s="101"/>
      <c r="C18" s="101"/>
      <c r="D18" s="116"/>
      <c r="E18" s="117"/>
      <c r="F18" s="104"/>
      <c r="G18" s="104"/>
      <c r="H18" s="100" t="str">
        <f t="shared" si="0"/>
        <v/>
      </c>
      <c r="J18" s="79"/>
      <c r="K18" s="79"/>
      <c r="L18" s="79"/>
      <c r="M18" s="79"/>
      <c r="N18" s="79"/>
      <c r="O18" s="79"/>
    </row>
    <row r="19" spans="1:17" s="79" customFormat="1" x14ac:dyDescent="0.25">
      <c r="A19" s="118"/>
      <c r="B19" s="119"/>
      <c r="C19" s="119"/>
      <c r="D19" s="120" t="s">
        <v>0</v>
      </c>
      <c r="E19" s="121"/>
      <c r="F19" s="122"/>
      <c r="G19" s="122"/>
      <c r="H19" s="123" t="str">
        <f>IF(SUM(H11:H17)=0,"",SUM(H11:H17))</f>
        <v/>
      </c>
      <c r="J19" s="125"/>
      <c r="K19" s="73"/>
      <c r="L19" s="73"/>
      <c r="M19" s="73"/>
      <c r="N19" s="73"/>
      <c r="O19" s="73"/>
      <c r="P19" s="73"/>
      <c r="Q19" s="73"/>
    </row>
    <row r="27" spans="1:17" x14ac:dyDescent="0.25">
      <c r="Q27" s="79"/>
    </row>
    <row r="29" spans="1:17" x14ac:dyDescent="0.25">
      <c r="P29" s="79"/>
    </row>
    <row r="71" spans="10:15" x14ac:dyDescent="0.25">
      <c r="J71" s="79"/>
      <c r="K71" s="79"/>
      <c r="L71" s="79"/>
      <c r="M71" s="79"/>
      <c r="N71" s="79"/>
      <c r="O71" s="79"/>
    </row>
  </sheetData>
  <mergeCells count="1">
    <mergeCell ref="A6:H6"/>
  </mergeCells>
  <pageMargins left="0.51181102362204722" right="0.35433070866141736" top="0.59055118110236227" bottom="0.78740157480314965" header="0.31496062992125984" footer="0.31496062992125984"/>
  <pageSetup paperSize="9" orientation="portrait" r:id="rId1"/>
  <headerFooter>
    <oddFooter>&amp;L&amp;G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3"/>
  <sheetViews>
    <sheetView workbookViewId="0">
      <selection activeCell="A6" sqref="A6"/>
    </sheetView>
  </sheetViews>
  <sheetFormatPr defaultColWidth="8.85546875" defaultRowHeight="12" x14ac:dyDescent="0.2"/>
  <cols>
    <col min="1" max="1" width="28.7109375" style="14" bestFit="1" customWidth="1"/>
    <col min="2" max="2" width="23.7109375" style="14" bestFit="1" customWidth="1"/>
    <col min="3" max="3" width="15.140625" style="14" bestFit="1" customWidth="1"/>
    <col min="4" max="4" width="8.85546875" style="14"/>
    <col min="5" max="5" width="14.28515625" style="14" bestFit="1" customWidth="1"/>
    <col min="6" max="6" width="13.28515625" style="14" bestFit="1" customWidth="1"/>
    <col min="7" max="7" width="12.28515625" style="14" bestFit="1" customWidth="1"/>
    <col min="8" max="8" width="11.42578125" style="14" bestFit="1" customWidth="1"/>
    <col min="9" max="9" width="10.5703125" style="14" bestFit="1" customWidth="1"/>
    <col min="10" max="10" width="9.7109375" style="14" bestFit="1" customWidth="1"/>
    <col min="11" max="11" width="8.7109375" style="14" bestFit="1" customWidth="1"/>
    <col min="12" max="14" width="7.85546875" style="14" bestFit="1" customWidth="1"/>
    <col min="15" max="15" width="8.85546875" style="14"/>
    <col min="16" max="16384" width="8.85546875" style="4"/>
  </cols>
  <sheetData>
    <row r="1" spans="1:15" ht="12.75" x14ac:dyDescent="0.2">
      <c r="A1" s="1" t="s">
        <v>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75" x14ac:dyDescent="0.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2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">
      <c r="A5" s="6" t="e">
        <f>#REF!</f>
        <v>#REF!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5"/>
      <c r="B7" s="7">
        <v>0.01</v>
      </c>
      <c r="C7" s="7">
        <f>0.1</f>
        <v>0.1</v>
      </c>
      <c r="D7" s="7"/>
      <c r="E7" s="7">
        <f>1</f>
        <v>1</v>
      </c>
      <c r="F7" s="7">
        <f>10</f>
        <v>10</v>
      </c>
      <c r="G7" s="7">
        <v>100</v>
      </c>
      <c r="H7" s="7">
        <v>1000</v>
      </c>
      <c r="I7" s="7">
        <v>10000</v>
      </c>
      <c r="J7" s="7">
        <v>100000</v>
      </c>
      <c r="K7" s="7">
        <v>1000000</v>
      </c>
      <c r="L7" s="7">
        <v>10000000</v>
      </c>
      <c r="M7" s="7">
        <f>100000000</f>
        <v>100000000</v>
      </c>
      <c r="N7" s="7">
        <f>1000000000</f>
        <v>1000000000</v>
      </c>
      <c r="O7" s="2"/>
    </row>
    <row r="8" spans="1:15" x14ac:dyDescent="0.2">
      <c r="A8" s="5"/>
      <c r="B8" s="8"/>
      <c r="C8" s="5"/>
      <c r="D8" s="5"/>
      <c r="E8" s="5"/>
      <c r="F8" s="9"/>
      <c r="G8" s="9"/>
      <c r="H8" s="9"/>
      <c r="I8" s="9"/>
      <c r="J8" s="9"/>
      <c r="K8" s="9"/>
      <c r="L8" s="9"/>
      <c r="M8" s="9"/>
      <c r="N8" s="9"/>
      <c r="O8" s="2"/>
    </row>
    <row r="9" spans="1:15" x14ac:dyDescent="0.2">
      <c r="A9" s="10"/>
      <c r="B9" s="9" t="e">
        <f>ROUND(A5-C13,2)</f>
        <v>#REF!</v>
      </c>
      <c r="C9" s="9" t="e">
        <f>ROUND(A5-E13,2)</f>
        <v>#REF!</v>
      </c>
      <c r="D9" s="9"/>
      <c r="E9" s="9" t="e">
        <f>ROUND(A5-F13,2)</f>
        <v>#REF!</v>
      </c>
      <c r="F9" s="9" t="e">
        <f>ROUND(A5-G13,2)</f>
        <v>#REF!</v>
      </c>
      <c r="G9" s="9" t="e">
        <f>ROUND(A5-H13,2)</f>
        <v>#REF!</v>
      </c>
      <c r="H9" s="9" t="e">
        <f>ROUND(A5-I13,2)</f>
        <v>#REF!</v>
      </c>
      <c r="I9" s="9" t="e">
        <f>ROUND(A5-J13,2)</f>
        <v>#REF!</v>
      </c>
      <c r="J9" s="9" t="e">
        <f>ROUND(A5-K13,2)</f>
        <v>#REF!</v>
      </c>
      <c r="K9" s="9" t="e">
        <f>ROUND(A5-L13,2)</f>
        <v>#REF!</v>
      </c>
      <c r="L9" s="9" t="e">
        <f>ROUND(A5-M13,2)</f>
        <v>#REF!</v>
      </c>
      <c r="M9" s="9" t="e">
        <f>ROUND(A5-N12,2)</f>
        <v>#REF!</v>
      </c>
      <c r="N9" s="9" t="e">
        <f>ROUND(A5,2)</f>
        <v>#REF!</v>
      </c>
      <c r="O9" s="2"/>
    </row>
    <row r="10" spans="1:15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">
      <c r="B11" s="15" t="e">
        <f>INT(B9/B7)</f>
        <v>#REF!</v>
      </c>
      <c r="C11" s="16" t="e">
        <f>INT(C9/C7)</f>
        <v>#REF!</v>
      </c>
      <c r="D11" s="16"/>
      <c r="E11" s="16" t="e">
        <f t="shared" ref="E11:N11" si="0">INT(E9/E7)</f>
        <v>#REF!</v>
      </c>
      <c r="F11" s="16" t="e">
        <f t="shared" si="0"/>
        <v>#REF!</v>
      </c>
      <c r="G11" s="16" t="e">
        <f t="shared" si="0"/>
        <v>#REF!</v>
      </c>
      <c r="H11" s="16" t="e">
        <f t="shared" si="0"/>
        <v>#REF!</v>
      </c>
      <c r="I11" s="16" t="e">
        <f t="shared" si="0"/>
        <v>#REF!</v>
      </c>
      <c r="J11" s="16" t="e">
        <f t="shared" si="0"/>
        <v>#REF!</v>
      </c>
      <c r="K11" s="16" t="e">
        <f t="shared" si="0"/>
        <v>#REF!</v>
      </c>
      <c r="L11" s="16" t="e">
        <f t="shared" si="0"/>
        <v>#REF!</v>
      </c>
      <c r="M11" s="16" t="e">
        <f t="shared" si="0"/>
        <v>#REF!</v>
      </c>
      <c r="N11" s="16" t="e">
        <f t="shared" si="0"/>
        <v>#REF!</v>
      </c>
      <c r="O11" s="13"/>
    </row>
    <row r="12" spans="1:15" x14ac:dyDescent="0.2">
      <c r="B12" s="17" t="e">
        <f>B11*B7</f>
        <v>#REF!</v>
      </c>
      <c r="C12" s="17" t="e">
        <f>C11*C7</f>
        <v>#REF!</v>
      </c>
      <c r="D12" s="17"/>
      <c r="E12" s="17" t="e">
        <f t="shared" ref="E12:N12" si="1">E11*E7</f>
        <v>#REF!</v>
      </c>
      <c r="F12" s="17" t="e">
        <f t="shared" si="1"/>
        <v>#REF!</v>
      </c>
      <c r="G12" s="17" t="e">
        <f t="shared" si="1"/>
        <v>#REF!</v>
      </c>
      <c r="H12" s="17" t="e">
        <f t="shared" si="1"/>
        <v>#REF!</v>
      </c>
      <c r="I12" s="17" t="e">
        <f t="shared" si="1"/>
        <v>#REF!</v>
      </c>
      <c r="J12" s="17" t="e">
        <f t="shared" si="1"/>
        <v>#REF!</v>
      </c>
      <c r="K12" s="17" t="e">
        <f t="shared" si="1"/>
        <v>#REF!</v>
      </c>
      <c r="L12" s="17" t="e">
        <f t="shared" si="1"/>
        <v>#REF!</v>
      </c>
      <c r="M12" s="17" t="e">
        <f t="shared" si="1"/>
        <v>#REF!</v>
      </c>
      <c r="N12" s="17" t="e">
        <f t="shared" si="1"/>
        <v>#REF!</v>
      </c>
      <c r="O12" s="2"/>
    </row>
    <row r="13" spans="1:15" x14ac:dyDescent="0.2">
      <c r="B13" s="18" t="e">
        <f>B12+C13</f>
        <v>#REF!</v>
      </c>
      <c r="C13" s="19" t="e">
        <f>C12+E13</f>
        <v>#REF!</v>
      </c>
      <c r="D13" s="17"/>
      <c r="E13" s="20" t="e">
        <f t="shared" ref="E13:K13" si="2">E12+F13</f>
        <v>#REF!</v>
      </c>
      <c r="F13" s="21" t="e">
        <f t="shared" si="2"/>
        <v>#REF!</v>
      </c>
      <c r="G13" s="22" t="e">
        <f t="shared" si="2"/>
        <v>#REF!</v>
      </c>
      <c r="H13" s="23" t="e">
        <f t="shared" si="2"/>
        <v>#REF!</v>
      </c>
      <c r="I13" s="24" t="e">
        <f t="shared" si="2"/>
        <v>#REF!</v>
      </c>
      <c r="J13" s="25" t="e">
        <f t="shared" si="2"/>
        <v>#REF!</v>
      </c>
      <c r="K13" s="26" t="e">
        <f t="shared" si="2"/>
        <v>#REF!</v>
      </c>
      <c r="L13" s="17" t="e">
        <f>L12+M13</f>
        <v>#REF!</v>
      </c>
      <c r="M13" s="17" t="e">
        <f>N12+M12</f>
        <v>#REF!</v>
      </c>
      <c r="N13" s="17"/>
      <c r="O13" s="2"/>
    </row>
    <row r="14" spans="1:15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2"/>
    </row>
    <row r="15" spans="1:1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O15" s="13"/>
    </row>
    <row r="16" spans="1:15" ht="12.75" thickBot="1" x14ac:dyDescent="0.25">
      <c r="B16" s="28"/>
      <c r="C16" s="29" t="s">
        <v>4</v>
      </c>
      <c r="D16" s="29"/>
      <c r="E16" s="29"/>
      <c r="F16" s="29" t="s">
        <v>4</v>
      </c>
      <c r="G16" s="29" t="s">
        <v>5</v>
      </c>
      <c r="H16" s="29"/>
      <c r="I16" s="29" t="s">
        <v>4</v>
      </c>
      <c r="J16" s="29" t="s">
        <v>5</v>
      </c>
      <c r="K16" s="29"/>
      <c r="L16" s="29" t="s">
        <v>4</v>
      </c>
      <c r="M16" s="30" t="s">
        <v>5</v>
      </c>
      <c r="N16" s="31"/>
      <c r="O16" s="13"/>
    </row>
    <row r="17" spans="2:15" ht="13.5" thickTop="1" thickBot="1" x14ac:dyDescent="0.25">
      <c r="B17" s="32" t="e">
        <f>B11</f>
        <v>#REF!</v>
      </c>
      <c r="C17" s="33" t="e">
        <f>C11</f>
        <v>#REF!</v>
      </c>
      <c r="D17" s="34"/>
      <c r="E17" s="34" t="e">
        <f t="shared" ref="E17:N17" si="3">E11</f>
        <v>#REF!</v>
      </c>
      <c r="F17" s="33" t="e">
        <f t="shared" si="3"/>
        <v>#REF!</v>
      </c>
      <c r="G17" s="34" t="e">
        <f t="shared" si="3"/>
        <v>#REF!</v>
      </c>
      <c r="H17" s="34" t="e">
        <f t="shared" si="3"/>
        <v>#REF!</v>
      </c>
      <c r="I17" s="33" t="e">
        <f t="shared" si="3"/>
        <v>#REF!</v>
      </c>
      <c r="J17" s="34" t="e">
        <f t="shared" si="3"/>
        <v>#REF!</v>
      </c>
      <c r="K17" s="34" t="e">
        <f t="shared" si="3"/>
        <v>#REF!</v>
      </c>
      <c r="L17" s="33" t="e">
        <f t="shared" si="3"/>
        <v>#REF!</v>
      </c>
      <c r="M17" s="35" t="e">
        <f t="shared" si="3"/>
        <v>#REF!</v>
      </c>
      <c r="N17" s="36" t="e">
        <f t="shared" si="3"/>
        <v>#REF!</v>
      </c>
      <c r="O17" s="13"/>
    </row>
    <row r="18" spans="2:15" ht="12.75" thickBot="1" x14ac:dyDescent="0.25">
      <c r="B18" s="37" t="e">
        <f>IF(C17=1,B21,IF(B17&gt;=5,B19,B20))</f>
        <v>#REF!</v>
      </c>
      <c r="C18" s="38" t="e">
        <f>IF(C17&gt;=5,C19,C20)</f>
        <v>#REF!</v>
      </c>
      <c r="D18" s="38"/>
      <c r="E18" s="38" t="e">
        <f>IF(F17=1,E21,IF(E17&gt;=5,E19,E20))</f>
        <v>#REF!</v>
      </c>
      <c r="F18" s="38" t="e">
        <f t="shared" ref="F18:N18" si="4">IF(F17&gt;=5,F19,F20)</f>
        <v>#REF!</v>
      </c>
      <c r="G18" s="38" t="e">
        <f t="shared" si="4"/>
        <v>#REF!</v>
      </c>
      <c r="H18" s="38" t="e">
        <f>IF(I17=1,H21,IF(H17&gt;=5,H19,H20))</f>
        <v>#REF!</v>
      </c>
      <c r="I18" s="38" t="e">
        <f t="shared" si="4"/>
        <v>#REF!</v>
      </c>
      <c r="J18" s="38" t="e">
        <f t="shared" si="4"/>
        <v>#REF!</v>
      </c>
      <c r="K18" s="38" t="e">
        <f>IF(L17=1,K21,IF(K17&gt;=5,K19,K20))</f>
        <v>#REF!</v>
      </c>
      <c r="L18" s="38" t="e">
        <f t="shared" si="4"/>
        <v>#REF!</v>
      </c>
      <c r="M18" s="39" t="e">
        <f t="shared" si="4"/>
        <v>#REF!</v>
      </c>
      <c r="N18" s="40" t="e">
        <f t="shared" si="4"/>
        <v>#REF!</v>
      </c>
      <c r="O18" s="13"/>
    </row>
    <row r="19" spans="2:15" x14ac:dyDescent="0.2">
      <c r="B19" s="41" t="e">
        <f>IF(C17=1,"",IF(B17=5,"pet",IF(B17=6,"šest",IF(B17=7,"sedam",IF(B17=8,"osam",IF(B17=9,"devet",""))))))</f>
        <v>#REF!</v>
      </c>
      <c r="C19" s="42" t="e">
        <f>IF(C17=5,"pe",IF(C17=6,"šez",IF(C17=7,"sedam",IF(C17=8,"osam",IF(C17=9,"deve","")))))</f>
        <v>#REF!</v>
      </c>
      <c r="D19" s="42"/>
      <c r="E19" s="42" t="e">
        <f>IF(F17=1,"",IF(E17=5,"pet",IF(E17=6,"šest",IF(E17=7,"sedam",IF(E17=8,"osam",IF(E17=9,"devet",""))))))</f>
        <v>#REF!</v>
      </c>
      <c r="F19" s="42" t="e">
        <f>IF(F17=5,"pe",IF(F17=6,"šez",IF(F17=7,"sedam",IF(F17=8,"osam",IF(F17=9,"deve","")))))</f>
        <v>#REF!</v>
      </c>
      <c r="G19" s="42" t="e">
        <f>IF(G17=5,"pet",IF(G17=6,"šest",IF(G17=7,"sedam",IF(G17=8,"osam",IF(G17=9,"devet","")))))</f>
        <v>#REF!</v>
      </c>
      <c r="H19" s="42" t="e">
        <f>IF(I17=1,"",IF(H17=5,"pet",IF(H17=6,"šest",IF(H17=7,"sedam",IF(H17=8,"osam",IF(H17=9,"devet",""))))))</f>
        <v>#REF!</v>
      </c>
      <c r="I19" s="42" t="e">
        <f>IF(I17=5,"pe",IF(I17=6,"šez",IF(I17=7,"sedam",IF(I17=8,"osam",IF(I17=9,"deve","")))))</f>
        <v>#REF!</v>
      </c>
      <c r="J19" s="42" t="e">
        <f>IF(J17=5,"pet",IF(J17=6,"šest",IF(J17=7,"sedam",IF(J17=8,"osam",IF(J17=9,"devet","")))))</f>
        <v>#REF!</v>
      </c>
      <c r="K19" s="42" t="e">
        <f>IF(L17=1,"",IF(K17=5,"pet",IF(K17=6,"šest",IF(K17=7,"sedam",IF(K17=8,"osam",IF(K17=9,"devet",""))))))</f>
        <v>#REF!</v>
      </c>
      <c r="L19" s="42" t="e">
        <f>IF(L17=5,"pe",IF(L17=6,"šez",IF(L17=7,"sedam",IF(L17=8,"osam",IF(L17=9,"deve","")))))</f>
        <v>#REF!</v>
      </c>
      <c r="M19" s="43" t="e">
        <f>IF(M17=5,"pet",IF(M17=6,"šest",IF(M17=7,"sedam",IF(M17=8,"osam",IF(M17=9,"devet","")))))</f>
        <v>#REF!</v>
      </c>
      <c r="N19" s="44" t="e">
        <f>IF(N17=5,"pet",IF(N17=6,"šest",IF(N17=7,"sedam",IF(N17=8,"osam",IF(N17=9,"devet","")))))</f>
        <v>#REF!</v>
      </c>
      <c r="O19" s="13"/>
    </row>
    <row r="20" spans="2:15" x14ac:dyDescent="0.2">
      <c r="B20" s="45" t="e">
        <f>IF(C17=1,"",IF(B17=4,"četiri",IF(B17=3,"tri",IF(B17=2,"dvije",IF(B17=1,"jedna","")))))</f>
        <v>#REF!</v>
      </c>
      <c r="C20" s="46" t="e">
        <f>IF(C17=4,"četr",IF(C17=3,"tri",IF(C17=2,"dva",IF(C17=1,"jedna",""))))</f>
        <v>#REF!</v>
      </c>
      <c r="D20" s="46" t="str">
        <f>IF(D17=4,"četiri",IF(D17=3,"tri",IF(D17=2,"dvije",IF(D17=1,"jedna",""))))</f>
        <v/>
      </c>
      <c r="E20" s="46" t="e">
        <f>IF(F17=1,"",IF(E17=4,"četiri",IF(E17=3,"tri",IF(E17=2,"dvije",IF(E17=1,"jedna","")))))</f>
        <v>#REF!</v>
      </c>
      <c r="F20" s="46" t="e">
        <f>IF(F17=4,"četr",IF(F17=3,"tri",IF(F17=2,"dva",IF(F17=1,"jedna",""))))</f>
        <v>#REF!</v>
      </c>
      <c r="G20" s="46" t="e">
        <f>IF(G17=4,"četiri",IF(G17=3,"tri",IF(G17=2,"dvje",IF(G17=1,"",""))))</f>
        <v>#REF!</v>
      </c>
      <c r="H20" s="46" t="e">
        <f>IF(I17=1,"",IF(H17=4,"četiri",IF(H17=3,"tri",IF(H17=2,"dvije",IF(H17=1,"jedna","")))))</f>
        <v>#REF!</v>
      </c>
      <c r="I20" s="46" t="e">
        <f>IF(I17=4,"četr",IF(I17=3,"tri",IF(I17=2,"dva",IF(I17=1,"",""))))</f>
        <v>#REF!</v>
      </c>
      <c r="J20" s="46" t="e">
        <f>IF(J17=4,"četiri",IF(J17=3,"tri",IF(J17=2,"dvje",IF(J17=1,"",""))))</f>
        <v>#REF!</v>
      </c>
      <c r="K20" s="46" t="e">
        <f>IF(L17=1,"",IF(K17=4,"četiri",IF(K17=3,"tri",IF(K17=2,"dva",IF(K17=1,"jedan","")))))</f>
        <v>#REF!</v>
      </c>
      <c r="L20" s="46" t="e">
        <f>IF(L17=4,"četr",IF(L17=3,"tri",IF(L17=2,"dva",IF(L17=1,"",""))))</f>
        <v>#REF!</v>
      </c>
      <c r="M20" s="47" t="e">
        <f>IF(M17=4,"četiri",IF(M17=3,"tri",IF(M17=2,"dvje",IF(M17=1,"",""))))</f>
        <v>#REF!</v>
      </c>
      <c r="N20" s="48" t="e">
        <f>IF(N17=4,"četiri",IF(N17=3,"tri",IF(N17=2,"dvije",IF(N17=1,"jedna",""))))</f>
        <v>#REF!</v>
      </c>
      <c r="O20" s="13"/>
    </row>
    <row r="21" spans="2:15" ht="12.75" thickBot="1" x14ac:dyDescent="0.25">
      <c r="B21" s="49" t="e">
        <f>IF(C17=1,VLOOKUP(B17,F23:G32,2),IF(B17=4,"četiri",IF(B17=3,"tri",IF(B17=2,"dvije",IF(B17=1,"jedna","")))))</f>
        <v>#REF!</v>
      </c>
      <c r="C21" s="50"/>
      <c r="D21" s="50"/>
      <c r="E21" s="50" t="e">
        <f>IF(F17=1,VLOOKUP(E17,F23:G32,2),"")</f>
        <v>#REF!</v>
      </c>
      <c r="F21" s="50"/>
      <c r="G21" s="50"/>
      <c r="H21" s="50" t="e">
        <f>IF(I17=1,VLOOKUP(H17,F23:G32,2),"")</f>
        <v>#REF!</v>
      </c>
      <c r="I21" s="50"/>
      <c r="J21" s="50"/>
      <c r="K21" s="50" t="e">
        <f>IF(L17=1,VLOOKUP(K17,F23:G32,2),"")</f>
        <v>#REF!</v>
      </c>
      <c r="L21" s="51"/>
      <c r="M21" s="52"/>
      <c r="N21" s="53"/>
      <c r="O21" s="13"/>
    </row>
    <row r="22" spans="2:15" ht="12.75" thickBot="1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2:15" x14ac:dyDescent="0.2">
      <c r="F23" s="54">
        <v>0</v>
      </c>
      <c r="G23" s="55" t="s">
        <v>4</v>
      </c>
    </row>
    <row r="24" spans="2:15" x14ac:dyDescent="0.2">
      <c r="F24" s="41">
        <v>1</v>
      </c>
      <c r="G24" s="56" t="s">
        <v>6</v>
      </c>
    </row>
    <row r="25" spans="2:15" x14ac:dyDescent="0.2">
      <c r="F25" s="45">
        <v>2</v>
      </c>
      <c r="G25" s="57" t="s">
        <v>7</v>
      </c>
    </row>
    <row r="26" spans="2:15" x14ac:dyDescent="0.2">
      <c r="F26" s="45">
        <v>3</v>
      </c>
      <c r="G26" s="57" t="s">
        <v>8</v>
      </c>
    </row>
    <row r="27" spans="2:15" x14ac:dyDescent="0.2">
      <c r="F27" s="45">
        <v>4</v>
      </c>
      <c r="G27" s="57" t="s">
        <v>9</v>
      </c>
    </row>
    <row r="28" spans="2:15" x14ac:dyDescent="0.2">
      <c r="F28" s="45">
        <v>5</v>
      </c>
      <c r="G28" s="57" t="s">
        <v>10</v>
      </c>
    </row>
    <row r="29" spans="2:15" x14ac:dyDescent="0.2">
      <c r="F29" s="45">
        <v>6</v>
      </c>
      <c r="G29" s="57" t="s">
        <v>11</v>
      </c>
    </row>
    <row r="30" spans="2:15" x14ac:dyDescent="0.2">
      <c r="F30" s="45">
        <v>7</v>
      </c>
      <c r="G30" s="57" t="s">
        <v>12</v>
      </c>
    </row>
    <row r="31" spans="2:15" x14ac:dyDescent="0.2">
      <c r="F31" s="45">
        <v>8</v>
      </c>
      <c r="G31" s="57" t="s">
        <v>13</v>
      </c>
    </row>
    <row r="32" spans="2:15" ht="12.75" thickBot="1" x14ac:dyDescent="0.25">
      <c r="B32" s="58" t="e">
        <f>IF(N17=0,"",IF(N17=1,N18&amp;"miljarda",IF(OR(N17=2,N17=3,N17=4),N18&amp;"miljarde",N18&amp;"miljardi")))</f>
        <v>#REF!</v>
      </c>
      <c r="F32" s="49">
        <v>9</v>
      </c>
      <c r="G32" s="59" t="s">
        <v>14</v>
      </c>
    </row>
    <row r="33" spans="1:15" x14ac:dyDescent="0.2">
      <c r="B33" s="58" t="e">
        <f>IF(M17+L17+K17=0,"",IF(M17=0,"",M18&amp;"sto")&amp;IF(OR(L17=0,L17=1),"",L18&amp;"deset")&amp;IF(AND(K17=0,OR(L17&lt;&gt;0,M17&lt;&gt;0)),"miljuna",K18&amp;IF((L17=1),"miljuna",IF(K17=1,"miljun","miljuna"))))</f>
        <v>#REF!</v>
      </c>
    </row>
    <row r="34" spans="1:15" x14ac:dyDescent="0.2">
      <c r="B34" s="58" t="e">
        <f>IF(J17+I17+H17=0,"",IF(J17=0,"",J18&amp;"sto")&amp;IF(OR(I17=0,I17=1),"",I18&amp;"deset")&amp;H18&amp;IF(AND(I17&lt;&gt;1,OR(H17=2,H17=3,H17=4)),"tisuće","tisuća"))</f>
        <v>#REF!</v>
      </c>
    </row>
    <row r="35" spans="1:15" x14ac:dyDescent="0.2">
      <c r="B35" s="58" t="e">
        <f>IF(SUM(E17:N17)=0,"nulakuna",IF(G17=0,"",G18&amp;"sto")&amp;IF(OR(F17=0,F17=1),"",F18&amp;"deset")&amp;E18&amp;IF(AND(F17&lt;&gt;1,OR(E17=2,E17=3,E17=4)),"kune","kuna"))</f>
        <v>#REF!</v>
      </c>
    </row>
    <row r="36" spans="1:15" x14ac:dyDescent="0.2">
      <c r="B36" s="58" t="e">
        <f>IF(AND(B17=0,C17=0),"inulalipa","i"&amp;IF(OR(C17=0,C17=1),"",C18&amp;"deset")&amp;B18&amp;IF(AND(C17&lt;&gt;1,OR(B17=2,B17=3,B17=4)),"lipe","lipa"))</f>
        <v>#REF!</v>
      </c>
    </row>
    <row r="39" spans="1:15" x14ac:dyDescent="0.2">
      <c r="A39" s="13" t="s">
        <v>15</v>
      </c>
    </row>
    <row r="40" spans="1:15" x14ac:dyDescent="0.2">
      <c r="A40" s="60">
        <f>[6]Naslovna!G46</f>
        <v>84366.012499999997</v>
      </c>
    </row>
    <row r="43" spans="1:15" x14ac:dyDescent="0.2">
      <c r="B43" s="61">
        <v>0.01</v>
      </c>
      <c r="C43" s="61">
        <f>0.1</f>
        <v>0.1</v>
      </c>
      <c r="D43" s="61"/>
      <c r="E43" s="61">
        <f>1</f>
        <v>1</v>
      </c>
      <c r="F43" s="61">
        <f>10</f>
        <v>10</v>
      </c>
      <c r="G43" s="61">
        <v>100</v>
      </c>
      <c r="H43" s="61">
        <v>1000</v>
      </c>
      <c r="I43" s="61">
        <v>10000</v>
      </c>
      <c r="J43" s="61">
        <v>100000</v>
      </c>
      <c r="K43" s="61">
        <v>1000000</v>
      </c>
      <c r="L43" s="61">
        <v>10000000</v>
      </c>
      <c r="M43" s="61">
        <f>100000000</f>
        <v>100000000</v>
      </c>
      <c r="N43" s="61">
        <f>1000000000</f>
        <v>1000000000</v>
      </c>
      <c r="O43" s="13"/>
    </row>
    <row r="44" spans="1:15" x14ac:dyDescent="0.2">
      <c r="B44" s="6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spans="1:15" x14ac:dyDescent="0.2">
      <c r="A45" s="11"/>
      <c r="B45" s="12">
        <f>ROUND(A40-C48,2)</f>
        <v>0.01</v>
      </c>
      <c r="C45" s="12">
        <f>ROUND(A40-E48,2)</f>
        <v>0.01</v>
      </c>
      <c r="D45" s="12"/>
      <c r="E45" s="12">
        <f>ROUND(A40-F48,2)</f>
        <v>6.01</v>
      </c>
      <c r="F45" s="12">
        <f>ROUND(A40-G48,2)</f>
        <v>66.010000000000005</v>
      </c>
      <c r="G45" s="12">
        <f>ROUND(A40-H48,2)</f>
        <v>366.01</v>
      </c>
      <c r="H45" s="12">
        <f>ROUND(A40-I48,2)</f>
        <v>4366.01</v>
      </c>
      <c r="I45" s="12">
        <f>ROUND(A40-J48,2)</f>
        <v>84366.01</v>
      </c>
      <c r="J45" s="12">
        <f>ROUND(A40-K48,2)</f>
        <v>84366.01</v>
      </c>
      <c r="K45" s="12">
        <f>ROUND(A40-L48,2)</f>
        <v>84366.01</v>
      </c>
      <c r="L45" s="12">
        <f>ROUND(A40-M48,2)</f>
        <v>84366.01</v>
      </c>
      <c r="M45" s="12">
        <f>ROUND(A40-N47,2)</f>
        <v>84366.01</v>
      </c>
      <c r="N45" s="12">
        <f>ROUND(A40,2)</f>
        <v>84366.01</v>
      </c>
      <c r="O45" s="13"/>
    </row>
    <row r="46" spans="1:15" x14ac:dyDescent="0.2">
      <c r="B46" s="15">
        <f>INT(B45/B43)</f>
        <v>1</v>
      </c>
      <c r="C46" s="16">
        <f>INT(C45/C43)</f>
        <v>0</v>
      </c>
      <c r="D46" s="16"/>
      <c r="E46" s="16">
        <f t="shared" ref="E46:N46" si="5">INT(E45/E43)</f>
        <v>6</v>
      </c>
      <c r="F46" s="16">
        <f t="shared" si="5"/>
        <v>6</v>
      </c>
      <c r="G46" s="16">
        <f t="shared" si="5"/>
        <v>3</v>
      </c>
      <c r="H46" s="16">
        <f t="shared" si="5"/>
        <v>4</v>
      </c>
      <c r="I46" s="16">
        <f t="shared" si="5"/>
        <v>8</v>
      </c>
      <c r="J46" s="16">
        <f t="shared" si="5"/>
        <v>0</v>
      </c>
      <c r="K46" s="16">
        <f t="shared" si="5"/>
        <v>0</v>
      </c>
      <c r="L46" s="16">
        <f t="shared" si="5"/>
        <v>0</v>
      </c>
      <c r="M46" s="16">
        <f t="shared" si="5"/>
        <v>0</v>
      </c>
      <c r="N46" s="16">
        <f t="shared" si="5"/>
        <v>0</v>
      </c>
      <c r="O46" s="13"/>
    </row>
    <row r="47" spans="1:15" x14ac:dyDescent="0.2">
      <c r="B47" s="12">
        <f>B46*B43</f>
        <v>0.01</v>
      </c>
      <c r="C47" s="12">
        <f>C46*C43</f>
        <v>0</v>
      </c>
      <c r="D47" s="12"/>
      <c r="E47" s="12">
        <f t="shared" ref="E47:N47" si="6">E46*E43</f>
        <v>6</v>
      </c>
      <c r="F47" s="12">
        <f t="shared" si="6"/>
        <v>60</v>
      </c>
      <c r="G47" s="12">
        <f t="shared" si="6"/>
        <v>300</v>
      </c>
      <c r="H47" s="12">
        <f t="shared" si="6"/>
        <v>4000</v>
      </c>
      <c r="I47" s="12">
        <f t="shared" si="6"/>
        <v>80000</v>
      </c>
      <c r="J47" s="12">
        <f t="shared" si="6"/>
        <v>0</v>
      </c>
      <c r="K47" s="12">
        <f t="shared" si="6"/>
        <v>0</v>
      </c>
      <c r="L47" s="12">
        <f t="shared" si="6"/>
        <v>0</v>
      </c>
      <c r="M47" s="12">
        <f t="shared" si="6"/>
        <v>0</v>
      </c>
      <c r="N47" s="12">
        <f t="shared" si="6"/>
        <v>0</v>
      </c>
      <c r="O47" s="13"/>
    </row>
    <row r="48" spans="1:15" x14ac:dyDescent="0.2">
      <c r="B48" s="63">
        <f>B47+C48</f>
        <v>84366.01</v>
      </c>
      <c r="C48" s="64">
        <f>C47+E48</f>
        <v>84366</v>
      </c>
      <c r="D48" s="12"/>
      <c r="E48" s="65">
        <f t="shared" ref="E48:K48" si="7">E47+F48</f>
        <v>84366</v>
      </c>
      <c r="F48" s="66">
        <f t="shared" si="7"/>
        <v>84360</v>
      </c>
      <c r="G48" s="67">
        <f t="shared" si="7"/>
        <v>84300</v>
      </c>
      <c r="H48" s="68">
        <f t="shared" si="7"/>
        <v>84000</v>
      </c>
      <c r="I48" s="69">
        <f t="shared" si="7"/>
        <v>80000</v>
      </c>
      <c r="J48" s="62">
        <f t="shared" si="7"/>
        <v>0</v>
      </c>
      <c r="K48" s="70">
        <f t="shared" si="7"/>
        <v>0</v>
      </c>
      <c r="L48" s="12">
        <f>L47+M48</f>
        <v>0</v>
      </c>
      <c r="M48" s="12">
        <f>N47+M47</f>
        <v>0</v>
      </c>
      <c r="N48" s="12"/>
      <c r="O48" s="13"/>
    </row>
    <row r="49" spans="2:15" x14ac:dyDescent="0.2">
      <c r="O49" s="13"/>
    </row>
    <row r="50" spans="2:15" x14ac:dyDescent="0.2">
      <c r="O50" s="13"/>
    </row>
    <row r="51" spans="2:15" ht="12.75" thickBo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O51" s="13"/>
    </row>
    <row r="52" spans="2:15" x14ac:dyDescent="0.2">
      <c r="B52" s="132" t="s">
        <v>16</v>
      </c>
      <c r="C52" s="133"/>
      <c r="D52" s="71"/>
      <c r="E52" s="134" t="s">
        <v>17</v>
      </c>
      <c r="F52" s="135"/>
      <c r="G52" s="136"/>
      <c r="H52" s="137" t="s">
        <v>18</v>
      </c>
      <c r="I52" s="138"/>
      <c r="J52" s="139"/>
      <c r="K52" s="140" t="s">
        <v>19</v>
      </c>
      <c r="L52" s="141"/>
      <c r="M52" s="142"/>
      <c r="N52" s="72" t="s">
        <v>20</v>
      </c>
      <c r="O52" s="13"/>
    </row>
    <row r="53" spans="2:15" ht="12.75" thickBot="1" x14ac:dyDescent="0.25">
      <c r="B53" s="28"/>
      <c r="C53" s="29" t="s">
        <v>4</v>
      </c>
      <c r="D53" s="29"/>
      <c r="E53" s="29"/>
      <c r="F53" s="29" t="s">
        <v>4</v>
      </c>
      <c r="G53" s="29" t="s">
        <v>5</v>
      </c>
      <c r="H53" s="29"/>
      <c r="I53" s="29" t="s">
        <v>4</v>
      </c>
      <c r="J53" s="29" t="s">
        <v>5</v>
      </c>
      <c r="K53" s="29"/>
      <c r="L53" s="29" t="s">
        <v>4</v>
      </c>
      <c r="M53" s="30" t="s">
        <v>5</v>
      </c>
      <c r="N53" s="31"/>
      <c r="O53" s="13"/>
    </row>
    <row r="54" spans="2:15" ht="13.5" thickTop="1" thickBot="1" x14ac:dyDescent="0.25">
      <c r="B54" s="32">
        <f>B46</f>
        <v>1</v>
      </c>
      <c r="C54" s="33">
        <f>C46</f>
        <v>0</v>
      </c>
      <c r="D54" s="34"/>
      <c r="E54" s="34">
        <f t="shared" ref="E54:M54" si="8">E46</f>
        <v>6</v>
      </c>
      <c r="F54" s="33">
        <f t="shared" si="8"/>
        <v>6</v>
      </c>
      <c r="G54" s="34">
        <f t="shared" si="8"/>
        <v>3</v>
      </c>
      <c r="H54" s="34">
        <f t="shared" si="8"/>
        <v>4</v>
      </c>
      <c r="I54" s="33">
        <f t="shared" si="8"/>
        <v>8</v>
      </c>
      <c r="J54" s="34">
        <f t="shared" si="8"/>
        <v>0</v>
      </c>
      <c r="K54" s="34">
        <f t="shared" si="8"/>
        <v>0</v>
      </c>
      <c r="L54" s="33">
        <f t="shared" si="8"/>
        <v>0</v>
      </c>
      <c r="M54" s="35">
        <f t="shared" si="8"/>
        <v>0</v>
      </c>
      <c r="N54" s="36">
        <f>N46</f>
        <v>0</v>
      </c>
      <c r="O54" s="13"/>
    </row>
    <row r="55" spans="2:15" ht="12.75" thickBot="1" x14ac:dyDescent="0.25">
      <c r="B55" s="37" t="str">
        <f>IF(C54=1,B58,IF(B54&gt;=5,B56,B57))</f>
        <v>jedna</v>
      </c>
      <c r="C55" s="38" t="str">
        <f>IF(C54&gt;=5,C56,C57)</f>
        <v/>
      </c>
      <c r="D55" s="38"/>
      <c r="E55" s="38" t="str">
        <f>IF(F54=1,E58,IF(E54&gt;=5,E56,E57))</f>
        <v>šest</v>
      </c>
      <c r="F55" s="38" t="str">
        <f t="shared" ref="F55:N55" si="9">IF(F54&gt;=5,F56,F57)</f>
        <v>šez</v>
      </c>
      <c r="G55" s="38" t="str">
        <f t="shared" si="9"/>
        <v>tri</v>
      </c>
      <c r="H55" s="38" t="str">
        <f>IF(I54=1,H58,IF(H54&gt;=5,H56,H57))</f>
        <v>četiri</v>
      </c>
      <c r="I55" s="38" t="str">
        <f t="shared" si="9"/>
        <v>osam</v>
      </c>
      <c r="J55" s="38" t="str">
        <f t="shared" si="9"/>
        <v/>
      </c>
      <c r="K55" s="38" t="str">
        <f>IF(L54=1,K58,IF(K54&gt;=5,K56,K57))</f>
        <v/>
      </c>
      <c r="L55" s="38" t="str">
        <f t="shared" si="9"/>
        <v/>
      </c>
      <c r="M55" s="39" t="str">
        <f t="shared" si="9"/>
        <v/>
      </c>
      <c r="N55" s="40" t="str">
        <f t="shared" si="9"/>
        <v/>
      </c>
      <c r="O55" s="13"/>
    </row>
    <row r="56" spans="2:15" x14ac:dyDescent="0.2">
      <c r="B56" s="41" t="str">
        <f>IF(C54=1,"",IF(B54=5,"pet",IF(B54=6,"šest",IF(B54=7,"sedam",IF(B54=8,"osam",IF(B54=9,"devet",""))))))</f>
        <v/>
      </c>
      <c r="C56" s="42" t="str">
        <f>IF(C54=5,"pe",IF(C54=6,"šez",IF(C54=7,"sedam",IF(C54=8,"osam",IF(C54=9,"deve","")))))</f>
        <v/>
      </c>
      <c r="D56" s="42"/>
      <c r="E56" s="42" t="str">
        <f>IF(F54=1,"",IF(E54=5,"pet",IF(E54=6,"šest",IF(E54=7,"sedam",IF(E54=8,"osam",IF(E54=9,"devet",""))))))</f>
        <v>šest</v>
      </c>
      <c r="F56" s="42" t="str">
        <f>IF(F54=5,"pe",IF(F54=6,"šez",IF(F54=7,"sedam",IF(F54=8,"osam",IF(F54=9,"deve","")))))</f>
        <v>šez</v>
      </c>
      <c r="G56" s="42" t="str">
        <f>IF(G54=5,"pet",IF(G54=6,"šest",IF(G54=7,"sedam",IF(G54=8,"osam",IF(G54=9,"devet","")))))</f>
        <v/>
      </c>
      <c r="H56" s="42" t="str">
        <f>IF(I54=1,"",IF(H54=5,"pet",IF(H54=6,"šest",IF(H54=7,"sedam",IF(H54=8,"osam",IF(H54=9,"devet",""))))))</f>
        <v/>
      </c>
      <c r="I56" s="42" t="str">
        <f>IF(I54=5,"pe",IF(I54=6,"šez",IF(I54=7,"sedam",IF(I54=8,"osam",IF(I54=9,"deve","")))))</f>
        <v>osam</v>
      </c>
      <c r="J56" s="42" t="str">
        <f>IF(J54=5,"pet",IF(J54=6,"šest",IF(J54=7,"sedam",IF(J54=8,"osam",IF(J54=9,"devet","")))))</f>
        <v/>
      </c>
      <c r="K56" s="42" t="str">
        <f>IF(L54=1,"",IF(K54=5,"pet",IF(K54=6,"šest",IF(K54=7,"sedam",IF(K54=8,"osam",IF(K54=9,"devet",""))))))</f>
        <v/>
      </c>
      <c r="L56" s="42" t="str">
        <f>IF(L54=5,"pe",IF(L54=6,"šez",IF(L54=7,"sedam",IF(L54=8,"osam",IF(L54=9,"deve","")))))</f>
        <v/>
      </c>
      <c r="M56" s="43" t="str">
        <f>IF(M54=5,"pet",IF(M54=6,"šest",IF(M54=7,"sedam",IF(M54=8,"osam",IF(M54=9,"devet","")))))</f>
        <v/>
      </c>
      <c r="N56" s="44" t="str">
        <f>IF(N54=5,"pet",IF(N54=6,"šest",IF(N54=7,"sedam",IF(N54=8,"osam",IF(N54=9,"devet","")))))</f>
        <v/>
      </c>
      <c r="O56" s="13"/>
    </row>
    <row r="57" spans="2:15" x14ac:dyDescent="0.2">
      <c r="B57" s="45" t="str">
        <f>IF(C54=1,"",IF(B54=4,"četiri",IF(B54=3,"tri",IF(B54=2,"dvije",IF(B54=1,"jedna","")))))</f>
        <v>jedna</v>
      </c>
      <c r="C57" s="46" t="str">
        <f>IF(C54=4,"četr",IF(C54=3,"tri",IF(C54=2,"dva",IF(C54=1,"jedna",""))))</f>
        <v/>
      </c>
      <c r="D57" s="46" t="str">
        <f>IF(D54=4,"četiri",IF(D54=3,"tri",IF(D54=2,"dvije",IF(D54=1,"jedna",""))))</f>
        <v/>
      </c>
      <c r="E57" s="46" t="str">
        <f>IF(F54=1,"",IF(E54=4,"četiri",IF(E54=3,"tri",IF(E54=2,"dvije",IF(E54=1,"jedna","")))))</f>
        <v/>
      </c>
      <c r="F57" s="46" t="str">
        <f>IF(F54=4,"četr",IF(F54=3,"tri",IF(F54=2,"dva",IF(F54=1,"jedna",""))))</f>
        <v/>
      </c>
      <c r="G57" s="46" t="str">
        <f>IF(G54=4,"četiri",IF(G54=3,"tri",IF(G54=2,"dvje",IF(G54=1,"",""))))</f>
        <v>tri</v>
      </c>
      <c r="H57" s="46" t="str">
        <f>IF(I54=1,"",IF(H54=4,"četiri",IF(H54=3,"tri",IF(H54=2,"dvije",IF(H54=1,"jedna","")))))</f>
        <v>četiri</v>
      </c>
      <c r="I57" s="46" t="str">
        <f>IF(I54=4,"četr",IF(I54=3,"tri",IF(I54=2,"dva",IF(I54=1,"",""))))</f>
        <v/>
      </c>
      <c r="J57" s="46" t="str">
        <f>IF(J54=4,"četiri",IF(J54=3,"tri",IF(J54=2,"dvje",IF(J54=1,"",""))))</f>
        <v/>
      </c>
      <c r="K57" s="46" t="str">
        <f>IF(L54=1,"",IF(K54=4,"četiri",IF(K54=3,"tri",IF(K54=2,"dva",IF(K54=1,"jedan","")))))</f>
        <v/>
      </c>
      <c r="L57" s="46" t="str">
        <f>IF(L54=4,"četr",IF(L54=3,"tri",IF(L54=2,"dva",IF(L54=1,"",""))))</f>
        <v/>
      </c>
      <c r="M57" s="47" t="str">
        <f>IF(M54=4,"četiri",IF(M54=3,"tri",IF(M54=2,"dvje",IF(M54=1,"",""))))</f>
        <v/>
      </c>
      <c r="N57" s="48" t="str">
        <f>IF(N54=4,"četiri",IF(N54=3,"tri",IF(N54=2,"dvije",IF(N54=1,"jedna",""))))</f>
        <v/>
      </c>
      <c r="O57" s="13"/>
    </row>
    <row r="58" spans="2:15" ht="12.75" thickBot="1" x14ac:dyDescent="0.25">
      <c r="B58" s="49" t="str">
        <f>IF(C54=1,VLOOKUP(B54,F60:G69,2),IF(B54=4,"četiri",IF(B54=3,"tri",IF(B54=2,"dvije",IF(B54=1,"jedna","")))))</f>
        <v>jedna</v>
      </c>
      <c r="C58" s="50"/>
      <c r="D58" s="50"/>
      <c r="E58" s="50" t="str">
        <f>IF(F54=1,VLOOKUP(E54,F60:G69,2),"")</f>
        <v/>
      </c>
      <c r="F58" s="50"/>
      <c r="G58" s="50"/>
      <c r="H58" s="50" t="str">
        <f>IF(I54=1,VLOOKUP(H54,F60:G69,2),"")</f>
        <v/>
      </c>
      <c r="I58" s="50"/>
      <c r="J58" s="50"/>
      <c r="K58" s="50" t="str">
        <f>IF(L54=1,VLOOKUP(K54,F60:G69,2),"")</f>
        <v/>
      </c>
      <c r="L58" s="51"/>
      <c r="M58" s="52"/>
      <c r="N58" s="53"/>
      <c r="O58" s="13"/>
    </row>
    <row r="59" spans="2:15" ht="12.75" thickBot="1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2:15" x14ac:dyDescent="0.2">
      <c r="F60" s="54">
        <v>0</v>
      </c>
      <c r="G60" s="55" t="s">
        <v>4</v>
      </c>
    </row>
    <row r="61" spans="2:15" x14ac:dyDescent="0.2">
      <c r="F61" s="41">
        <v>1</v>
      </c>
      <c r="G61" s="56" t="s">
        <v>6</v>
      </c>
    </row>
    <row r="62" spans="2:15" x14ac:dyDescent="0.2">
      <c r="F62" s="45">
        <v>2</v>
      </c>
      <c r="G62" s="57" t="s">
        <v>7</v>
      </c>
    </row>
    <row r="63" spans="2:15" x14ac:dyDescent="0.2">
      <c r="F63" s="45">
        <v>3</v>
      </c>
      <c r="G63" s="57" t="s">
        <v>8</v>
      </c>
    </row>
    <row r="64" spans="2:15" x14ac:dyDescent="0.2">
      <c r="F64" s="45">
        <v>4</v>
      </c>
      <c r="G64" s="57" t="s">
        <v>9</v>
      </c>
    </row>
    <row r="65" spans="2:7" x14ac:dyDescent="0.2">
      <c r="F65" s="45">
        <v>5</v>
      </c>
      <c r="G65" s="57" t="s">
        <v>10</v>
      </c>
    </row>
    <row r="66" spans="2:7" x14ac:dyDescent="0.2">
      <c r="F66" s="45">
        <v>6</v>
      </c>
      <c r="G66" s="57" t="s">
        <v>11</v>
      </c>
    </row>
    <row r="67" spans="2:7" x14ac:dyDescent="0.2">
      <c r="F67" s="45">
        <v>7</v>
      </c>
      <c r="G67" s="57" t="s">
        <v>12</v>
      </c>
    </row>
    <row r="68" spans="2:7" x14ac:dyDescent="0.2">
      <c r="F68" s="45">
        <v>8</v>
      </c>
      <c r="G68" s="57" t="s">
        <v>13</v>
      </c>
    </row>
    <row r="69" spans="2:7" ht="12.75" thickBot="1" x14ac:dyDescent="0.25">
      <c r="B69" s="58" t="str">
        <f>IF(N54=0,"",IF(N54=1,N55&amp;"miljarda",IF(OR(N54=2,N54=3,N54=4),N55&amp;"miljarde",N55&amp;"miljardi")))</f>
        <v/>
      </c>
      <c r="F69" s="49">
        <v>9</v>
      </c>
      <c r="G69" s="59" t="s">
        <v>14</v>
      </c>
    </row>
    <row r="70" spans="2:7" x14ac:dyDescent="0.2">
      <c r="B70" s="58" t="str">
        <f>IF(M54+L54+K54=0,"",IF(M54=0,"",M55&amp;"sto")&amp;IF(OR(L54=0,L54=1),"",L55&amp;"deset")&amp;IF(AND(K54=0,OR(L54&lt;&gt;0,M54&lt;&gt;0)),"miljuna",K55&amp;IF((L54=1),"miljuna",IF(K54=1,"miljun","miljuna"))))</f>
        <v/>
      </c>
    </row>
    <row r="71" spans="2:7" x14ac:dyDescent="0.2">
      <c r="B71" s="58" t="str">
        <f>IF(J54+I54+H54=0,"",IF(J54=0,"",J55&amp;"sto")&amp;IF(OR(I54=0,I54=1),"",I55&amp;"deset")&amp;H55&amp;IF(AND(I54&lt;&gt;1,OR(H54=2,H54=3,H54=4)),"tisuće","tisuća"))</f>
        <v>osamdesetčetiritisuće</v>
      </c>
    </row>
    <row r="72" spans="2:7" x14ac:dyDescent="0.2">
      <c r="B72" s="58" t="str">
        <f>IF(SUM(E54:N54)=0,"nulakuna",IF(G54=0,"",G55&amp;"sto")&amp;IF(OR(F54=0,F54=1),"",F55&amp;"deset")&amp;E55&amp;IF(AND(F54&lt;&gt;1,OR(E54=2,E54=3,E54=4)),"kune","kuna"))</f>
        <v>tristošezdesetšestkuna</v>
      </c>
    </row>
    <row r="73" spans="2:7" x14ac:dyDescent="0.2">
      <c r="B73" s="58" t="str">
        <f>IF(AND(B54=0,C54=0),"inulalipa","i"&amp;IF(OR(C54=0,C54=1),"",C55&amp;"deset")&amp;B55&amp;IF(AND(C54&lt;&gt;1,OR(B54=2,B54=3,B54=4)),"lipe","lipa"))</f>
        <v>ijednalipa</v>
      </c>
    </row>
  </sheetData>
  <mergeCells count="4">
    <mergeCell ref="B52:C52"/>
    <mergeCell ref="E52:G52"/>
    <mergeCell ref="H52:J52"/>
    <mergeCell ref="K52:M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00_NAS</vt:lpstr>
      <vt:lpstr>01_PRIP</vt:lpstr>
      <vt:lpstr>02_OBRT</vt:lpstr>
      <vt:lpstr>03_INST</vt:lpstr>
      <vt:lpstr>04_REK</vt:lpstr>
      <vt:lpstr>Formule</vt:lpstr>
      <vt:lpstr>'01_PRIP'!Ispis_naslova</vt:lpstr>
      <vt:lpstr>'02_OBRT'!Ispis_naslova</vt:lpstr>
      <vt:lpstr>'03_INST'!Ispis_naslova</vt:lpstr>
      <vt:lpstr>'04_REK'!Ispis_naslova</vt:lpstr>
      <vt:lpstr>'00_NAS'!Podrucje_ispisa</vt:lpstr>
      <vt:lpstr>'01_PRIP'!Podrucje_ispisa</vt:lpstr>
      <vt:lpstr>'02_OBRT'!Podrucje_ispisa</vt:lpstr>
      <vt:lpstr>'03_INST'!Podrucje_ispisa</vt:lpstr>
      <vt:lpstr>'04_REK'!Podrucje_ispisa</vt:lpstr>
    </vt:vector>
  </TitlesOfParts>
  <Manager>Roberto Marić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Marić</dc:creator>
  <cp:lastModifiedBy>Ivona Maleš</cp:lastModifiedBy>
  <cp:lastPrinted>2024-11-19T08:49:42Z</cp:lastPrinted>
  <dcterms:created xsi:type="dcterms:W3CDTF">2021-09-25T13:14:54Z</dcterms:created>
  <dcterms:modified xsi:type="dcterms:W3CDTF">2024-11-19T09:32:52Z</dcterms:modified>
</cp:coreProperties>
</file>