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M:\RAČUNOVODSTVO\2025 - 2027 FINANCIJSKI PLAN\Polugodišnji Izvještaj o izvršenju Financijskog plana\"/>
    </mc:Choice>
  </mc:AlternateContent>
  <xr:revisionPtr revIDLastSave="0" documentId="13_ncr:1_{456E6B13-8D77-4A57-A796-B857916D27E1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5" l="1"/>
  <c r="E12" i="15"/>
  <c r="E7" i="15"/>
  <c r="F75" i="15"/>
  <c r="F66" i="15"/>
  <c r="D66" i="15"/>
  <c r="E66" i="15"/>
  <c r="C66" i="15"/>
  <c r="F53" i="15" l="1"/>
  <c r="F52" i="15"/>
  <c r="F51" i="15"/>
  <c r="F46" i="15"/>
  <c r="F21" i="15"/>
  <c r="F78" i="15"/>
  <c r="F77" i="15"/>
  <c r="F76" i="15"/>
  <c r="F69" i="15"/>
  <c r="F68" i="15"/>
  <c r="F67" i="15"/>
  <c r="F59" i="15"/>
  <c r="F58" i="15"/>
  <c r="F56" i="15"/>
  <c r="F49" i="15"/>
  <c r="F47" i="15"/>
  <c r="F41" i="15"/>
  <c r="F31" i="15"/>
  <c r="F26" i="15"/>
  <c r="F22" i="15"/>
  <c r="F19" i="15"/>
  <c r="F17" i="15"/>
  <c r="F14" i="15"/>
  <c r="F13" i="15"/>
  <c r="F12" i="15"/>
  <c r="J15" i="1" l="1"/>
  <c r="J12" i="1"/>
  <c r="F8" i="5"/>
  <c r="J20" i="3" l="1"/>
  <c r="G12" i="1" l="1"/>
  <c r="K12" i="1" s="1"/>
  <c r="H12" i="1"/>
  <c r="I12" i="1"/>
  <c r="L12" i="1"/>
  <c r="G15" i="1"/>
  <c r="H15" i="1"/>
  <c r="I15" i="1"/>
  <c r="I16" i="1"/>
  <c r="J16" i="1" l="1"/>
  <c r="L16" i="1" s="1"/>
  <c r="H16" i="1"/>
  <c r="G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J27" i="1"/>
  <c r="K16" i="1"/>
  <c r="K26" i="1"/>
  <c r="H27" i="1"/>
  <c r="L23" i="1"/>
  <c r="L27" i="1"/>
  <c r="G27" i="1"/>
  <c r="E82" i="15"/>
  <c r="F82" i="15" s="1"/>
  <c r="D82" i="15"/>
  <c r="C82" i="15"/>
  <c r="E81" i="15"/>
  <c r="F81" i="15" s="1"/>
  <c r="D81" i="15"/>
  <c r="C81" i="15"/>
  <c r="E80" i="15"/>
  <c r="F80" i="15" s="1"/>
  <c r="D80" i="15"/>
  <c r="C80" i="15"/>
  <c r="E78" i="15"/>
  <c r="D78" i="15"/>
  <c r="C78" i="15"/>
  <c r="E77" i="15"/>
  <c r="D77" i="15"/>
  <c r="C77" i="15"/>
  <c r="E76" i="15"/>
  <c r="D76" i="15"/>
  <c r="C76" i="15"/>
  <c r="E73" i="15"/>
  <c r="F73" i="15" s="1"/>
  <c r="D73" i="15"/>
  <c r="C73" i="15"/>
  <c r="E72" i="15"/>
  <c r="F72" i="15" s="1"/>
  <c r="D72" i="15"/>
  <c r="C72" i="15"/>
  <c r="D71" i="15"/>
  <c r="C71" i="15"/>
  <c r="E69" i="15"/>
  <c r="D69" i="15"/>
  <c r="C69" i="15"/>
  <c r="E68" i="15"/>
  <c r="D68" i="15"/>
  <c r="C68" i="15"/>
  <c r="E67" i="15"/>
  <c r="D67" i="15"/>
  <c r="C67" i="15"/>
  <c r="E63" i="15"/>
  <c r="F63" i="15" s="1"/>
  <c r="D63" i="15"/>
  <c r="C63" i="15"/>
  <c r="E62" i="15"/>
  <c r="F62" i="15" s="1"/>
  <c r="D62" i="15"/>
  <c r="C62" i="15"/>
  <c r="E61" i="15"/>
  <c r="F61" i="15" s="1"/>
  <c r="D61" i="15"/>
  <c r="C61" i="15"/>
  <c r="E59" i="15"/>
  <c r="D59" i="15"/>
  <c r="C59" i="15"/>
  <c r="E58" i="15"/>
  <c r="D58" i="15"/>
  <c r="C58" i="15"/>
  <c r="E56" i="15"/>
  <c r="D56" i="15"/>
  <c r="C56" i="15"/>
  <c r="E53" i="15"/>
  <c r="D53" i="15"/>
  <c r="C53" i="15"/>
  <c r="E52" i="15"/>
  <c r="D52" i="15"/>
  <c r="C52" i="15"/>
  <c r="E51" i="15"/>
  <c r="D51" i="15"/>
  <c r="C51" i="15"/>
  <c r="E49" i="15"/>
  <c r="D49" i="15"/>
  <c r="C49" i="15"/>
  <c r="E47" i="15"/>
  <c r="D47" i="15"/>
  <c r="C47" i="15"/>
  <c r="E46" i="15"/>
  <c r="D46" i="15"/>
  <c r="C46" i="15"/>
  <c r="E41" i="15"/>
  <c r="D41" i="15"/>
  <c r="C41" i="15"/>
  <c r="E31" i="15"/>
  <c r="D31" i="15"/>
  <c r="C31" i="15"/>
  <c r="E26" i="15"/>
  <c r="D26" i="15"/>
  <c r="C26" i="15"/>
  <c r="E22" i="15"/>
  <c r="D22" i="15"/>
  <c r="C22" i="15"/>
  <c r="E21" i="15"/>
  <c r="D21" i="15"/>
  <c r="C21" i="15"/>
  <c r="E19" i="15"/>
  <c r="D19" i="15"/>
  <c r="C19" i="15"/>
  <c r="E17" i="15"/>
  <c r="D17" i="15"/>
  <c r="C17" i="15"/>
  <c r="E14" i="15"/>
  <c r="D14" i="15"/>
  <c r="C14" i="15"/>
  <c r="E13" i="15"/>
  <c r="D13" i="15"/>
  <c r="C13" i="15"/>
  <c r="D12" i="15"/>
  <c r="C12" i="15"/>
  <c r="F9" i="15"/>
  <c r="E9" i="15"/>
  <c r="D9" i="15"/>
  <c r="C9" i="15"/>
  <c r="F8" i="15"/>
  <c r="D8" i="15"/>
  <c r="C8" i="15"/>
  <c r="F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F11" i="5"/>
  <c r="H11" i="5" s="1"/>
  <c r="E11" i="5"/>
  <c r="D11" i="5"/>
  <c r="C11" i="5"/>
  <c r="H10" i="5"/>
  <c r="G10" i="5"/>
  <c r="F9" i="5"/>
  <c r="E9" i="5"/>
  <c r="D9" i="5"/>
  <c r="C9" i="5"/>
  <c r="H8" i="5"/>
  <c r="G8" i="5"/>
  <c r="H7" i="5"/>
  <c r="F7" i="5"/>
  <c r="G7" i="5" s="1"/>
  <c r="E7" i="5"/>
  <c r="D7" i="5"/>
  <c r="C7" i="5"/>
  <c r="E6" i="5"/>
  <c r="D6" i="5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J19" i="3"/>
  <c r="J18" i="3" s="1"/>
  <c r="I19" i="3"/>
  <c r="H19" i="3"/>
  <c r="G19" i="3"/>
  <c r="G18" i="3" s="1"/>
  <c r="I18" i="3"/>
  <c r="H18" i="3"/>
  <c r="L17" i="3"/>
  <c r="K17" i="3"/>
  <c r="J16" i="3"/>
  <c r="J15" i="3" s="1"/>
  <c r="I16" i="3"/>
  <c r="H16" i="3"/>
  <c r="G16" i="3"/>
  <c r="I15" i="3"/>
  <c r="H15" i="3"/>
  <c r="G15" i="3"/>
  <c r="L14" i="3"/>
  <c r="K14" i="3"/>
  <c r="J13" i="3"/>
  <c r="L13" i="3" s="1"/>
  <c r="I13" i="3"/>
  <c r="H13" i="3"/>
  <c r="G13" i="3"/>
  <c r="I12" i="3"/>
  <c r="H12" i="3"/>
  <c r="G12" i="3"/>
  <c r="I11" i="3"/>
  <c r="H11" i="3"/>
  <c r="I10" i="3"/>
  <c r="H10" i="3"/>
  <c r="G9" i="5" l="1"/>
  <c r="C6" i="5"/>
  <c r="G11" i="3"/>
  <c r="G10" i="3" s="1"/>
  <c r="E71" i="15"/>
  <c r="F71" i="15" s="1"/>
  <c r="G11" i="5"/>
  <c r="H9" i="5"/>
  <c r="F6" i="5"/>
  <c r="H6" i="5" s="1"/>
  <c r="K13" i="3"/>
  <c r="J12" i="3"/>
  <c r="L15" i="3"/>
  <c r="K15" i="3"/>
  <c r="K16" i="3"/>
  <c r="L16" i="3"/>
  <c r="K27" i="1"/>
  <c r="L18" i="3"/>
  <c r="K18" i="3"/>
  <c r="K19" i="3"/>
  <c r="L19" i="3"/>
  <c r="G6" i="5" l="1"/>
  <c r="L12" i="3"/>
  <c r="K12" i="3"/>
  <c r="J11" i="3"/>
  <c r="K11" i="3" s="1"/>
  <c r="J10" i="3"/>
  <c r="L11" i="3"/>
  <c r="L10" i="3" l="1"/>
  <c r="K10" i="3"/>
</calcChain>
</file>

<file path=xl/sharedStrings.xml><?xml version="1.0" encoding="utf-8"?>
<sst xmlns="http://schemas.openxmlformats.org/spreadsheetml/2006/main" count="405" uniqueCount="189">
  <si>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</si>
  <si>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</si>
  <si>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</si>
  <si>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</si>
  <si>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</si>
  <si>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</si>
  <si>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</si>
  <si>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</si>
  <si>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</si>
  <si>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</si>
  <si>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</si>
  <si>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</si>
  <si>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</si>
  <si>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</si>
  <si>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</si>
  <si>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</si>
  <si>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</si>
  <si>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</si>
  <si>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</si>
  <si>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</si>
  <si>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</si>
  <si>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</si>
  <si>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</si>
  <si>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</si>
  <si>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</si>
  <si>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</si>
  <si>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</si>
  <si>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</si>
  <si>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</si>
  <si>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</si>
  <si>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</si>
  <si>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</si>
  <si>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</si>
  <si>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</si>
  <si>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</si>
  <si>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</si>
  <si>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</si>
  <si>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</si>
  <si>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</si>
  <si>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</si>
  <si>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</si>
  <si>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</si>
  <si>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</si>
  <si>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</si>
  <si>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</si>
  <si>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</si>
  <si>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</si>
  <si>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</si>
  <si>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</si>
  <si>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</si>
  <si>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</si>
  <si>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</si>
  <si>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</si>
  <si>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</si>
  <si>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</si>
  <si>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</si>
  <si>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</si>
  <si>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</si>
  <si>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</si>
  <si>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</si>
  <si>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</si>
  <si>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</si>
  <si>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</si>
  <si>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</si>
  <si>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</si>
  <si>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</si>
  <si>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</si>
  <si>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</si>
  <si>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</si>
  <si>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</si>
  <si>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</si>
  <si>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</si>
  <si>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</si>
  <si>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</si>
  <si>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</si>
  <si>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</si>
  <si>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</si>
  <si>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</si>
  <si>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</si>
  <si>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</si>
  <si>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</si>
  <si>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</si>
  <si>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</si>
  <si>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</si>
  <si>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</si>
  <si>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</si>
  <si>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</si>
  <si>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</si>
  <si>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</si>
  <si>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</si>
  <si>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</si>
  <si>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</si>
  <si>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</si>
  <si>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</si>
  <si>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</si>
  <si>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</si>
  <si>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</si>
  <si>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</si>
  <si>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</si>
  <si>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</si>
  <si>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</si>
  <si>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</si>
  <si>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</si>
  <si>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</si>
  <si>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</si>
  <si>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</si>
  <si>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</si>
  <si>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</si>
  <si>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</si>
  <si>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</si>
  <si>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</si>
  <si>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</si>
  <si>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</si>
  <si>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</si>
  <si>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</si>
  <si>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</si>
  <si>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</si>
  <si>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</si>
  <si>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</si>
  <si>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</si>
  <si>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</si>
  <si>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</si>
  <si>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</si>
  <si>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</si>
  <si>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</si>
  <si>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</si>
  <si>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</si>
  <si>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</si>
  <si>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</si>
  <si>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</si>
  <si>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</si>
  <si>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</si>
  <si>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</si>
  <si>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</si>
  <si>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</si>
  <si>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</si>
  <si>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</si>
  <si>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</si>
  <si>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</si>
  <si>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</si>
  <si>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</si>
  <si>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</si>
  <si>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</si>
  <si>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</si>
  <si>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</si>
  <si>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</si>
  <si>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</si>
  <si>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</si>
  <si>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</si>
  <si>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</si>
  <si>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</si>
  <si>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</si>
  <si>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</si>
  <si>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</si>
  <si>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</si>
  <si>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</si>
  <si>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</si>
  <si>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</si>
  <si>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</si>
  <si>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</si>
  <si>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</si>
  <si>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</si>
  <si>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</si>
  <si>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</si>
  <si>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</si>
  <si>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</si>
  <si>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</si>
  <si>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</si>
  <si>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</si>
  <si>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</si>
  <si>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</si>
  <si>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</si>
  <si>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</si>
  <si>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</si>
  <si>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</si>
  <si>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</si>
  <si>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70 Trgovački sudovi</t>
  </si>
  <si>
    <t>48752 PAZIN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</si>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</sst>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30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vertical="center"/>
    </xf>
    <xf numFmtId="4" fontId="20" fillId="0" borderId="3" xfId="0" applyNumberFormat="1" applyFont="1" applyFill="1" applyBorder="1"/>
    <xf numFmtId="4" fontId="6" fillId="0" borderId="3" xfId="0" applyNumberFormat="1" applyFont="1" applyFill="1" applyBorder="1"/>
    <xf numFmtId="4" fontId="0" fillId="0" borderId="3" xfId="0" applyNumberFormat="1" applyFill="1" applyBorder="1" applyAlignment="1">
      <alignment horizontal="right"/>
    </xf>
    <xf numFmtId="4" fontId="0" fillId="0" borderId="3" xfId="0" applyNumberFormat="1" applyFill="1" applyBorder="1"/>
    <xf numFmtId="4" fontId="9" fillId="4" borderId="13" xfId="2" applyNumberFormat="1" applyFont="1" applyFill="1" applyBorder="1"/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workbookViewId="0">
      <selection activeCell="F17" sqref="F1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3" t="s">
        <v>41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2" t="s">
        <v>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2" t="s">
        <v>24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5.5" x14ac:dyDescent="0.25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7" t="s">
        <v>8</v>
      </c>
      <c r="C10" s="108"/>
      <c r="D10" s="108"/>
      <c r="E10" s="108"/>
      <c r="F10" s="109"/>
      <c r="G10" s="96">
        <v>511404.12000000005</v>
      </c>
      <c r="H10" s="86">
        <v>1180570</v>
      </c>
      <c r="I10" s="86">
        <v>1180570</v>
      </c>
      <c r="J10" s="95">
        <v>575496.34</v>
      </c>
      <c r="K10" s="86"/>
      <c r="L10" s="86"/>
    </row>
    <row r="11" spans="2:13" x14ac:dyDescent="0.25">
      <c r="B11" s="110" t="s">
        <v>7</v>
      </c>
      <c r="C11" s="109"/>
      <c r="D11" s="109"/>
      <c r="E11" s="109"/>
      <c r="F11" s="109"/>
      <c r="G11" s="96">
        <v>0</v>
      </c>
      <c r="H11" s="86">
        <v>0</v>
      </c>
      <c r="I11" s="86">
        <v>0</v>
      </c>
      <c r="J11" s="95">
        <v>0</v>
      </c>
      <c r="K11" s="86"/>
      <c r="L11" s="86"/>
    </row>
    <row r="12" spans="2:13" x14ac:dyDescent="0.25">
      <c r="B12" s="104" t="s">
        <v>0</v>
      </c>
      <c r="C12" s="105"/>
      <c r="D12" s="105"/>
      <c r="E12" s="105"/>
      <c r="F12" s="106"/>
      <c r="G12" s="87">
        <f>G10+G11</f>
        <v>511404.12000000005</v>
      </c>
      <c r="H12" s="87">
        <f t="shared" ref="H12:I12" si="0">H10+H11</f>
        <v>1180570</v>
      </c>
      <c r="I12" s="87">
        <f t="shared" si="0"/>
        <v>1180570</v>
      </c>
      <c r="J12" s="87">
        <f>J10+J11</f>
        <v>575496.34</v>
      </c>
      <c r="K12" s="88">
        <f>J12/G12*100</f>
        <v>112.53259750820934</v>
      </c>
      <c r="L12" s="88">
        <f>J12/I12*100</f>
        <v>48.747328832682513</v>
      </c>
    </row>
    <row r="13" spans="2:13" x14ac:dyDescent="0.25">
      <c r="B13" s="120" t="s">
        <v>9</v>
      </c>
      <c r="C13" s="108"/>
      <c r="D13" s="108"/>
      <c r="E13" s="108"/>
      <c r="F13" s="108"/>
      <c r="G13" s="89">
        <v>509154.28</v>
      </c>
      <c r="H13" s="86">
        <v>1113419</v>
      </c>
      <c r="I13" s="86">
        <v>1113419</v>
      </c>
      <c r="J13" s="86">
        <v>573184.22</v>
      </c>
      <c r="K13" s="86"/>
      <c r="L13" s="86"/>
    </row>
    <row r="14" spans="2:13" x14ac:dyDescent="0.25">
      <c r="B14" s="110" t="s">
        <v>10</v>
      </c>
      <c r="C14" s="109"/>
      <c r="D14" s="109"/>
      <c r="E14" s="109"/>
      <c r="F14" s="109"/>
      <c r="G14" s="85">
        <v>1729.78</v>
      </c>
      <c r="H14" s="86">
        <v>67151</v>
      </c>
      <c r="I14" s="86">
        <v>67151</v>
      </c>
      <c r="J14" s="86">
        <v>1796.66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510884.06000000006</v>
      </c>
      <c r="H15" s="87">
        <f t="shared" ref="H15:I15" si="1">H13+H14</f>
        <v>1180570</v>
      </c>
      <c r="I15" s="87">
        <f t="shared" si="1"/>
        <v>1180570</v>
      </c>
      <c r="J15" s="87">
        <f>J13+J14</f>
        <v>574980.88</v>
      </c>
      <c r="K15" s="88">
        <f>J15/G15*100</f>
        <v>112.546255602494</v>
      </c>
      <c r="L15" s="88">
        <f>J15/I15*100</f>
        <v>48.703666872781803</v>
      </c>
    </row>
    <row r="16" spans="2:13" x14ac:dyDescent="0.25">
      <c r="B16" s="119" t="s">
        <v>2</v>
      </c>
      <c r="C16" s="105"/>
      <c r="D16" s="105"/>
      <c r="E16" s="105"/>
      <c r="F16" s="105"/>
      <c r="G16" s="90">
        <f>G12-G15</f>
        <v>520.05999999999767</v>
      </c>
      <c r="H16" s="90">
        <f t="shared" ref="H16:J16" si="2">H12-H15</f>
        <v>0</v>
      </c>
      <c r="I16" s="90">
        <f t="shared" si="2"/>
        <v>0</v>
      </c>
      <c r="J16" s="90">
        <f t="shared" si="2"/>
        <v>515.45999999996275</v>
      </c>
      <c r="K16" s="88">
        <f>J16/G16*100</f>
        <v>99.115486674607752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7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7" t="s">
        <v>12</v>
      </c>
      <c r="C22" s="108"/>
      <c r="D22" s="108"/>
      <c r="E22" s="108"/>
      <c r="F22" s="108"/>
      <c r="G22" s="89">
        <v>0</v>
      </c>
      <c r="H22" s="86">
        <v>0</v>
      </c>
      <c r="I22" s="86">
        <v>0</v>
      </c>
      <c r="J22" s="95">
        <v>0</v>
      </c>
      <c r="K22" s="86"/>
      <c r="L22" s="86"/>
    </row>
    <row r="23" spans="1:49" ht="15" customHeight="1" x14ac:dyDescent="0.25">
      <c r="B23" s="121" t="s">
        <v>23</v>
      </c>
      <c r="C23" s="122"/>
      <c r="D23" s="122"/>
      <c r="E23" s="122"/>
      <c r="F23" s="123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7" t="s">
        <v>5</v>
      </c>
      <c r="C24" s="108"/>
      <c r="D24" s="108"/>
      <c r="E24" s="108"/>
      <c r="F24" s="108"/>
      <c r="G24" s="86">
        <v>9050.39</v>
      </c>
      <c r="H24" s="86">
        <v>0</v>
      </c>
      <c r="I24" s="86">
        <v>0</v>
      </c>
      <c r="J24" s="86">
        <v>11069.35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7" t="s">
        <v>27</v>
      </c>
      <c r="C25" s="108"/>
      <c r="D25" s="108"/>
      <c r="E25" s="108"/>
      <c r="F25" s="108"/>
      <c r="G25" s="86">
        <v>-11069.35</v>
      </c>
      <c r="H25" s="86">
        <v>0</v>
      </c>
      <c r="I25" s="86">
        <v>0</v>
      </c>
      <c r="J25" s="86">
        <v>-11584.81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21" t="s">
        <v>29</v>
      </c>
      <c r="C26" s="122"/>
      <c r="D26" s="122"/>
      <c r="E26" s="122"/>
      <c r="F26" s="123"/>
      <c r="G26" s="94">
        <f>G24+G25</f>
        <v>-2018.9600000000009</v>
      </c>
      <c r="H26" s="94">
        <f t="shared" ref="H26:J26" si="4">H24+H25</f>
        <v>0</v>
      </c>
      <c r="I26" s="94">
        <f t="shared" si="4"/>
        <v>0</v>
      </c>
      <c r="J26" s="94">
        <f t="shared" si="4"/>
        <v>-515.45999999999913</v>
      </c>
      <c r="K26" s="93">
        <f>J26/G26*100</f>
        <v>25.530966438166132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8" t="s">
        <v>30</v>
      </c>
      <c r="C27" s="118"/>
      <c r="D27" s="118"/>
      <c r="E27" s="118"/>
      <c r="F27" s="118"/>
      <c r="G27" s="94">
        <f>G16+G26</f>
        <v>-1498.9000000000033</v>
      </c>
      <c r="H27" s="94">
        <f t="shared" ref="H27:I27" si="5">H16+H26</f>
        <v>0</v>
      </c>
      <c r="I27" s="94">
        <f t="shared" si="5"/>
        <v>0</v>
      </c>
      <c r="J27" s="94">
        <f>J16+J26</f>
        <v>-3.637978807091713E-11</v>
      </c>
      <c r="K27" s="93">
        <f>J27/G27*100</f>
        <v>2.427099077384552E-12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C78" sqref="C7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2" t="s">
        <v>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2" t="s">
        <v>26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2" t="s">
        <v>15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4" t="s">
        <v>3</v>
      </c>
      <c r="C8" s="125"/>
      <c r="D8" s="125"/>
      <c r="E8" s="125"/>
      <c r="F8" s="126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7">
        <v>1</v>
      </c>
      <c r="C9" s="128"/>
      <c r="D9" s="128"/>
      <c r="E9" s="128"/>
      <c r="F9" s="129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511404.12000000005</v>
      </c>
      <c r="H10" s="65">
        <f>H11</f>
        <v>1180570</v>
      </c>
      <c r="I10" s="65">
        <f>I11</f>
        <v>1180570</v>
      </c>
      <c r="J10" s="65">
        <f>J11</f>
        <v>575496.34</v>
      </c>
      <c r="K10" s="69">
        <f t="shared" ref="K10:K21" si="0">(J10*100)/G10</f>
        <v>112.53259750820935</v>
      </c>
      <c r="L10" s="69">
        <f t="shared" ref="L10:L21" si="1">(J10*100)/I10</f>
        <v>48.74732883268252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511404.12000000005</v>
      </c>
      <c r="H11" s="65">
        <f>H12+H15+H18</f>
        <v>1180570</v>
      </c>
      <c r="I11" s="65">
        <f>I12+I15+I18</f>
        <v>1180570</v>
      </c>
      <c r="J11" s="65">
        <f>J12+J15+J18</f>
        <v>575496.34</v>
      </c>
      <c r="K11" s="65">
        <f t="shared" si="0"/>
        <v>112.53259750820935</v>
      </c>
      <c r="L11" s="65">
        <f t="shared" si="1"/>
        <v>48.74732883268252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474.82</v>
      </c>
      <c r="H12" s="65">
        <f t="shared" si="2"/>
        <v>100</v>
      </c>
      <c r="I12" s="65">
        <f t="shared" si="2"/>
        <v>100</v>
      </c>
      <c r="J12" s="65">
        <f t="shared" si="2"/>
        <v>322.72000000000003</v>
      </c>
      <c r="K12" s="65">
        <f t="shared" si="0"/>
        <v>67.966808474790454</v>
      </c>
      <c r="L12" s="65">
        <f t="shared" si="1"/>
        <v>322.72000000000003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474.82</v>
      </c>
      <c r="H13" s="65">
        <f t="shared" si="2"/>
        <v>100</v>
      </c>
      <c r="I13" s="65">
        <f t="shared" si="2"/>
        <v>100</v>
      </c>
      <c r="J13" s="65">
        <f t="shared" si="2"/>
        <v>322.72000000000003</v>
      </c>
      <c r="K13" s="65">
        <f t="shared" si="0"/>
        <v>67.966808474790454</v>
      </c>
      <c r="L13" s="65">
        <f t="shared" si="1"/>
        <v>322.72000000000003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474.82</v>
      </c>
      <c r="H14" s="66">
        <v>100</v>
      </c>
      <c r="I14" s="66">
        <v>100</v>
      </c>
      <c r="J14" s="97">
        <v>322.72000000000003</v>
      </c>
      <c r="K14" s="66">
        <f t="shared" si="0"/>
        <v>67.966808474790454</v>
      </c>
      <c r="L14" s="66">
        <f t="shared" si="1"/>
        <v>322.72000000000003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45.24</v>
      </c>
      <c r="H15" s="65">
        <f t="shared" si="3"/>
        <v>1000</v>
      </c>
      <c r="I15" s="65">
        <f t="shared" si="3"/>
        <v>1000</v>
      </c>
      <c r="J15" s="65">
        <f t="shared" si="3"/>
        <v>192.74</v>
      </c>
      <c r="K15" s="65">
        <f t="shared" si="0"/>
        <v>426.03890362511049</v>
      </c>
      <c r="L15" s="65">
        <f t="shared" si="1"/>
        <v>19.274000000000001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45.24</v>
      </c>
      <c r="H16" s="65">
        <f t="shared" si="3"/>
        <v>1000</v>
      </c>
      <c r="I16" s="65">
        <f t="shared" si="3"/>
        <v>1000</v>
      </c>
      <c r="J16" s="65">
        <f t="shared" si="3"/>
        <v>192.74</v>
      </c>
      <c r="K16" s="65">
        <f t="shared" si="0"/>
        <v>426.03890362511049</v>
      </c>
      <c r="L16" s="65">
        <f t="shared" si="1"/>
        <v>19.274000000000001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45.24</v>
      </c>
      <c r="H17" s="66">
        <v>1000</v>
      </c>
      <c r="I17" s="66">
        <v>1000</v>
      </c>
      <c r="J17" s="97">
        <v>192.74</v>
      </c>
      <c r="K17" s="66">
        <f t="shared" si="0"/>
        <v>426.03890362511049</v>
      </c>
      <c r="L17" s="66">
        <f t="shared" si="1"/>
        <v>19.274000000000001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510884.06000000006</v>
      </c>
      <c r="H18" s="65">
        <f>H19</f>
        <v>1179470</v>
      </c>
      <c r="I18" s="65">
        <f>I19</f>
        <v>1179470</v>
      </c>
      <c r="J18" s="65">
        <f>J19</f>
        <v>574980.88</v>
      </c>
      <c r="K18" s="65">
        <f t="shared" si="0"/>
        <v>112.54625560249423</v>
      </c>
      <c r="L18" s="65">
        <f t="shared" si="1"/>
        <v>48.749088997600616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510884.06000000006</v>
      </c>
      <c r="H19" s="65">
        <f>H20+H21</f>
        <v>1179470</v>
      </c>
      <c r="I19" s="65">
        <f>I20+I21</f>
        <v>1179470</v>
      </c>
      <c r="J19" s="65">
        <f>J20+J21</f>
        <v>574980.88</v>
      </c>
      <c r="K19" s="65">
        <f t="shared" si="0"/>
        <v>112.54625560249423</v>
      </c>
      <c r="L19" s="65">
        <f t="shared" si="1"/>
        <v>48.749088997600616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97">
        <v>509154.28</v>
      </c>
      <c r="H20" s="66">
        <v>1112319</v>
      </c>
      <c r="I20" s="66">
        <v>1112319</v>
      </c>
      <c r="J20" s="66">
        <f>525643.09+47541.13</f>
        <v>573184.22</v>
      </c>
      <c r="K20" s="66">
        <f t="shared" si="0"/>
        <v>112.57574423218047</v>
      </c>
      <c r="L20" s="66">
        <f t="shared" si="1"/>
        <v>51.530560927216023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97">
        <v>1729.78</v>
      </c>
      <c r="H21" s="66">
        <v>67151</v>
      </c>
      <c r="I21" s="66">
        <v>67151</v>
      </c>
      <c r="J21" s="66">
        <v>1796.66</v>
      </c>
      <c r="K21" s="66">
        <f t="shared" si="0"/>
        <v>103.86638763310941</v>
      </c>
      <c r="L21" s="66">
        <f t="shared" si="1"/>
        <v>2.6755521138925706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24" t="s">
        <v>3</v>
      </c>
      <c r="C24" s="125"/>
      <c r="D24" s="125"/>
      <c r="E24" s="125"/>
      <c r="F24" s="126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7">
        <v>1</v>
      </c>
      <c r="C25" s="128"/>
      <c r="D25" s="128"/>
      <c r="E25" s="128"/>
      <c r="F25" s="129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G27+G66</f>
        <v>510884.06000000006</v>
      </c>
      <c r="H26" s="65">
        <f>H27+H66</f>
        <v>1180570</v>
      </c>
      <c r="I26" s="65">
        <f>I27+I66</f>
        <v>1180570</v>
      </c>
      <c r="J26" s="65">
        <f>J27+J66</f>
        <v>574980.88000000012</v>
      </c>
      <c r="K26" s="70">
        <f t="shared" ref="K26:K57" si="4">(J26*100)/G26</f>
        <v>112.54625560249423</v>
      </c>
      <c r="L26" s="70">
        <f t="shared" ref="L26:L57" si="5">(J26*100)/I26</f>
        <v>48.703666872781788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G28+G36+G61</f>
        <v>509154.28</v>
      </c>
      <c r="H27" s="65">
        <f>H28+H36+H61</f>
        <v>1113419</v>
      </c>
      <c r="I27" s="65">
        <f>I28+I36+I61</f>
        <v>1113419</v>
      </c>
      <c r="J27" s="65">
        <f>J28+J36+J61</f>
        <v>573184.22000000009</v>
      </c>
      <c r="K27" s="65">
        <f t="shared" si="4"/>
        <v>112.57574423218047</v>
      </c>
      <c r="L27" s="65">
        <f t="shared" si="5"/>
        <v>51.479651416043737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443262.95</v>
      </c>
      <c r="H28" s="65">
        <f>H29+H32+H34</f>
        <v>953777</v>
      </c>
      <c r="I28" s="65">
        <f>I29+I32+I34</f>
        <v>953777</v>
      </c>
      <c r="J28" s="65">
        <f>J29+J32+J34</f>
        <v>510868.38</v>
      </c>
      <c r="K28" s="65">
        <f t="shared" si="4"/>
        <v>115.25176647405338</v>
      </c>
      <c r="L28" s="65">
        <f t="shared" si="5"/>
        <v>53.562665067410933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368837.18</v>
      </c>
      <c r="H29" s="65">
        <f>H30+H31</f>
        <v>764864</v>
      </c>
      <c r="I29" s="65">
        <f>I30+I31</f>
        <v>764864</v>
      </c>
      <c r="J29" s="65">
        <f>J30+J31</f>
        <v>426963.57</v>
      </c>
      <c r="K29" s="65">
        <f t="shared" si="4"/>
        <v>115.75936297962153</v>
      </c>
      <c r="L29" s="65">
        <f t="shared" si="5"/>
        <v>55.822155311271025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366732.77</v>
      </c>
      <c r="H30" s="66">
        <v>760864</v>
      </c>
      <c r="I30" s="66">
        <v>760864</v>
      </c>
      <c r="J30" s="66">
        <v>426963.57</v>
      </c>
      <c r="K30" s="66">
        <f t="shared" si="4"/>
        <v>116.423620937938</v>
      </c>
      <c r="L30" s="66">
        <f t="shared" si="5"/>
        <v>56.115622502838875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2104.41</v>
      </c>
      <c r="H31" s="66">
        <v>4000</v>
      </c>
      <c r="I31" s="66">
        <v>4000</v>
      </c>
      <c r="J31" s="66">
        <v>0</v>
      </c>
      <c r="K31" s="66">
        <f t="shared" si="4"/>
        <v>0</v>
      </c>
      <c r="L31" s="66">
        <f t="shared" si="5"/>
        <v>0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13989.51</v>
      </c>
      <c r="H32" s="65">
        <f>H33</f>
        <v>38563</v>
      </c>
      <c r="I32" s="65">
        <f>I33</f>
        <v>38563</v>
      </c>
      <c r="J32" s="65">
        <f>J33</f>
        <v>14860.6</v>
      </c>
      <c r="K32" s="65">
        <f t="shared" si="4"/>
        <v>106.22673703367738</v>
      </c>
      <c r="L32" s="65">
        <f t="shared" si="5"/>
        <v>38.535902289759612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13989.51</v>
      </c>
      <c r="H33" s="66">
        <v>38563</v>
      </c>
      <c r="I33" s="66">
        <v>38563</v>
      </c>
      <c r="J33" s="66">
        <v>14860.6</v>
      </c>
      <c r="K33" s="66">
        <f t="shared" si="4"/>
        <v>106.22673703367738</v>
      </c>
      <c r="L33" s="66">
        <f t="shared" si="5"/>
        <v>38.535902289759612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60436.26</v>
      </c>
      <c r="H34" s="65">
        <f>H35</f>
        <v>150350</v>
      </c>
      <c r="I34" s="65">
        <f>I35</f>
        <v>150350</v>
      </c>
      <c r="J34" s="65">
        <f>J35</f>
        <v>69044.210000000006</v>
      </c>
      <c r="K34" s="65">
        <f t="shared" si="4"/>
        <v>114.24302231805872</v>
      </c>
      <c r="L34" s="65">
        <f t="shared" si="5"/>
        <v>45.922321250415699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60436.26</v>
      </c>
      <c r="H35" s="66">
        <v>150350</v>
      </c>
      <c r="I35" s="66">
        <v>150350</v>
      </c>
      <c r="J35" s="66">
        <v>69044.210000000006</v>
      </c>
      <c r="K35" s="66">
        <f t="shared" si="4"/>
        <v>114.24302231805872</v>
      </c>
      <c r="L35" s="66">
        <f t="shared" si="5"/>
        <v>45.922321250415699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G37+G41+G46+G56</f>
        <v>64847.59</v>
      </c>
      <c r="H36" s="65">
        <f>H37+H41+H46+H56</f>
        <v>157960</v>
      </c>
      <c r="I36" s="65">
        <f>I37+I41+I46+I56</f>
        <v>157960</v>
      </c>
      <c r="J36" s="65">
        <f>J37+J41+J46+J56</f>
        <v>61296.42</v>
      </c>
      <c r="K36" s="65">
        <f t="shared" si="4"/>
        <v>94.523821162821932</v>
      </c>
      <c r="L36" s="65">
        <f t="shared" si="5"/>
        <v>38.805026589009877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17200.07</v>
      </c>
      <c r="H37" s="65">
        <f>H38+H39+H40</f>
        <v>44780</v>
      </c>
      <c r="I37" s="65">
        <f>I38+I39+I40</f>
        <v>44780</v>
      </c>
      <c r="J37" s="65">
        <f>J38+J39+J40</f>
        <v>16899.66</v>
      </c>
      <c r="K37" s="65">
        <f t="shared" si="4"/>
        <v>98.253437340661989</v>
      </c>
      <c r="L37" s="65">
        <f t="shared" si="5"/>
        <v>37.739303260384098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1509.22</v>
      </c>
      <c r="H38" s="66">
        <v>4500</v>
      </c>
      <c r="I38" s="66">
        <v>4500</v>
      </c>
      <c r="J38" s="66">
        <v>1656.2</v>
      </c>
      <c r="K38" s="66">
        <f t="shared" si="4"/>
        <v>109.73880547567617</v>
      </c>
      <c r="L38" s="66">
        <f t="shared" si="5"/>
        <v>36.804444444444442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15205.1</v>
      </c>
      <c r="H39" s="66">
        <v>35280</v>
      </c>
      <c r="I39" s="66">
        <v>35280</v>
      </c>
      <c r="J39" s="66">
        <v>14774.71</v>
      </c>
      <c r="K39" s="66">
        <f t="shared" si="4"/>
        <v>97.169436570624327</v>
      </c>
      <c r="L39" s="97">
        <f t="shared" si="5"/>
        <v>41.878429705215417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485.75</v>
      </c>
      <c r="H40" s="66">
        <v>5000</v>
      </c>
      <c r="I40" s="66">
        <v>5000</v>
      </c>
      <c r="J40" s="66">
        <v>468.75</v>
      </c>
      <c r="K40" s="66">
        <f t="shared" si="4"/>
        <v>96.500257334019551</v>
      </c>
      <c r="L40" s="97">
        <f t="shared" si="5"/>
        <v>9.375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21322.17</v>
      </c>
      <c r="H41" s="65">
        <f>H42+H43+H44+H45</f>
        <v>46700</v>
      </c>
      <c r="I41" s="65">
        <f>I42+I43+I44+I45</f>
        <v>46700</v>
      </c>
      <c r="J41" s="65">
        <f>J42+J43+J44+J45</f>
        <v>17103.63</v>
      </c>
      <c r="K41" s="65">
        <f t="shared" si="4"/>
        <v>80.21524075645209</v>
      </c>
      <c r="L41" s="98">
        <f t="shared" si="5"/>
        <v>36.624475374732334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8045.11</v>
      </c>
      <c r="H42" s="66">
        <v>19000</v>
      </c>
      <c r="I42" s="66">
        <v>19000</v>
      </c>
      <c r="J42" s="66">
        <v>4635.7299999999996</v>
      </c>
      <c r="K42" s="66">
        <f t="shared" si="4"/>
        <v>57.621710579470019</v>
      </c>
      <c r="L42" s="97">
        <f t="shared" si="5"/>
        <v>24.398578947368421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13114.19</v>
      </c>
      <c r="H43" s="66">
        <v>25200</v>
      </c>
      <c r="I43" s="66">
        <v>25200</v>
      </c>
      <c r="J43" s="66">
        <v>12261.67</v>
      </c>
      <c r="K43" s="66">
        <f t="shared" si="4"/>
        <v>93.499255386722311</v>
      </c>
      <c r="L43" s="97">
        <f t="shared" si="5"/>
        <v>48.657420634920634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8</v>
      </c>
      <c r="H44" s="66">
        <v>1500</v>
      </c>
      <c r="I44" s="66">
        <v>1500</v>
      </c>
      <c r="J44" s="66">
        <v>121.23</v>
      </c>
      <c r="K44" s="66">
        <f t="shared" si="4"/>
        <v>1515.375</v>
      </c>
      <c r="L44" s="97">
        <f t="shared" si="5"/>
        <v>8.0820000000000007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154.87</v>
      </c>
      <c r="H45" s="66">
        <v>1000</v>
      </c>
      <c r="I45" s="66">
        <v>1000</v>
      </c>
      <c r="J45" s="66">
        <v>85</v>
      </c>
      <c r="K45" s="66">
        <f t="shared" si="4"/>
        <v>54.8847420417124</v>
      </c>
      <c r="L45" s="97">
        <f t="shared" si="5"/>
        <v>8.5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24580.43</v>
      </c>
      <c r="H46" s="65">
        <f>H47+H48+H49+H50+H51+H52+H53+H54+H55</f>
        <v>63250</v>
      </c>
      <c r="I46" s="65">
        <f>I47+I48+I49+I50+I51+I52+I53+I54+I55</f>
        <v>63250</v>
      </c>
      <c r="J46" s="65">
        <f>J47+J48+J49+J50+J51+J52+J53+J54+J55</f>
        <v>25348.829999999998</v>
      </c>
      <c r="K46" s="65">
        <f t="shared" si="4"/>
        <v>103.1260641087239</v>
      </c>
      <c r="L46" s="98">
        <f t="shared" si="5"/>
        <v>40.077201581027666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12419.29</v>
      </c>
      <c r="H47" s="66">
        <v>26300</v>
      </c>
      <c r="I47" s="66">
        <v>26300</v>
      </c>
      <c r="J47" s="66">
        <v>12520.79</v>
      </c>
      <c r="K47" s="66">
        <f t="shared" si="4"/>
        <v>100.81727699409547</v>
      </c>
      <c r="L47" s="97">
        <f t="shared" si="5"/>
        <v>47.607566539923951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1046.3</v>
      </c>
      <c r="H48" s="66">
        <v>13000</v>
      </c>
      <c r="I48" s="66">
        <v>13000</v>
      </c>
      <c r="J48" s="66">
        <v>687.22</v>
      </c>
      <c r="K48" s="66">
        <f t="shared" si="4"/>
        <v>65.680971040810476</v>
      </c>
      <c r="L48" s="97">
        <f t="shared" si="5"/>
        <v>5.2863076923076919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1474.73</v>
      </c>
      <c r="H49" s="66">
        <v>2100</v>
      </c>
      <c r="I49" s="66">
        <v>2100</v>
      </c>
      <c r="J49" s="66">
        <v>730</v>
      </c>
      <c r="K49" s="66">
        <f t="shared" si="4"/>
        <v>49.50058654804608</v>
      </c>
      <c r="L49" s="97">
        <f t="shared" si="5"/>
        <v>34.761904761904759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3676.73</v>
      </c>
      <c r="H50" s="66">
        <v>9000</v>
      </c>
      <c r="I50" s="66">
        <v>9000</v>
      </c>
      <c r="J50" s="66">
        <v>5289.99</v>
      </c>
      <c r="K50" s="66">
        <f t="shared" si="4"/>
        <v>143.87757599823757</v>
      </c>
      <c r="L50" s="66">
        <f t="shared" si="5"/>
        <v>58.777666666666669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5232.91</v>
      </c>
      <c r="H51" s="66">
        <v>10500</v>
      </c>
      <c r="I51" s="66">
        <v>10500</v>
      </c>
      <c r="J51" s="66">
        <v>5345.95</v>
      </c>
      <c r="K51" s="66">
        <f t="shared" si="4"/>
        <v>102.16017474024969</v>
      </c>
      <c r="L51" s="66">
        <f t="shared" si="5"/>
        <v>50.913809523809526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53.47</v>
      </c>
      <c r="H52" s="66">
        <v>500</v>
      </c>
      <c r="I52" s="66">
        <v>500</v>
      </c>
      <c r="J52" s="66">
        <v>117.1</v>
      </c>
      <c r="K52" s="66">
        <f t="shared" si="4"/>
        <v>219.00130914531513</v>
      </c>
      <c r="L52" s="66">
        <f t="shared" si="5"/>
        <v>23.42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362.5</v>
      </c>
      <c r="H53" s="66">
        <v>500</v>
      </c>
      <c r="I53" s="66">
        <v>500</v>
      </c>
      <c r="J53" s="66">
        <v>0</v>
      </c>
      <c r="K53" s="66">
        <f t="shared" si="4"/>
        <v>0</v>
      </c>
      <c r="L53" s="66">
        <f t="shared" si="5"/>
        <v>0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152.85</v>
      </c>
      <c r="H54" s="66">
        <v>250</v>
      </c>
      <c r="I54" s="66">
        <v>250</v>
      </c>
      <c r="J54" s="66">
        <v>396.23</v>
      </c>
      <c r="K54" s="66">
        <f t="shared" si="4"/>
        <v>259.22800130847236</v>
      </c>
      <c r="L54" s="66">
        <f t="shared" si="5"/>
        <v>158.49199999999999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161.65</v>
      </c>
      <c r="H55" s="66">
        <v>1100</v>
      </c>
      <c r="I55" s="66">
        <v>1100</v>
      </c>
      <c r="J55" s="66">
        <v>261.55</v>
      </c>
      <c r="K55" s="66">
        <f t="shared" si="4"/>
        <v>161.8001855861429</v>
      </c>
      <c r="L55" s="66">
        <f t="shared" si="5"/>
        <v>23.777272727272727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</f>
        <v>1744.92</v>
      </c>
      <c r="H56" s="65">
        <f>H57+H58+H59+H60</f>
        <v>3230</v>
      </c>
      <c r="I56" s="65">
        <f>I57+I58+I59+I60</f>
        <v>3230</v>
      </c>
      <c r="J56" s="65">
        <f>J57+J58+J59+J60</f>
        <v>1944.3000000000002</v>
      </c>
      <c r="K56" s="65">
        <f t="shared" si="4"/>
        <v>111.4263118079912</v>
      </c>
      <c r="L56" s="65">
        <f t="shared" si="5"/>
        <v>60.195046439628484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507.61</v>
      </c>
      <c r="H57" s="66">
        <v>630</v>
      </c>
      <c r="I57" s="66">
        <v>630</v>
      </c>
      <c r="J57" s="66">
        <v>492.55</v>
      </c>
      <c r="K57" s="66">
        <f t="shared" si="4"/>
        <v>97.033155375189608</v>
      </c>
      <c r="L57" s="66">
        <f t="shared" si="5"/>
        <v>78.182539682539684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130.47</v>
      </c>
      <c r="H58" s="66">
        <v>200</v>
      </c>
      <c r="I58" s="66">
        <v>200</v>
      </c>
      <c r="J58" s="66">
        <v>250.03</v>
      </c>
      <c r="K58" s="66">
        <f t="shared" ref="K58:K75" si="6">(J58*100)/G58</f>
        <v>191.63792442707137</v>
      </c>
      <c r="L58" s="66">
        <f t="shared" ref="L58:L75" si="7">(J58*100)/I58</f>
        <v>125.015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1043.72</v>
      </c>
      <c r="H59" s="66">
        <v>2200</v>
      </c>
      <c r="I59" s="66">
        <v>2200</v>
      </c>
      <c r="J59" s="66">
        <v>1201.72</v>
      </c>
      <c r="K59" s="66">
        <f t="shared" si="6"/>
        <v>115.13815965967883</v>
      </c>
      <c r="L59" s="66">
        <f t="shared" si="7"/>
        <v>54.623636363636365</v>
      </c>
    </row>
    <row r="60" spans="2:12" x14ac:dyDescent="0.25">
      <c r="B60" s="66"/>
      <c r="C60" s="66"/>
      <c r="D60" s="66"/>
      <c r="E60" s="66" t="s">
        <v>137</v>
      </c>
      <c r="F60" s="66" t="s">
        <v>130</v>
      </c>
      <c r="G60" s="66">
        <v>63.12</v>
      </c>
      <c r="H60" s="66">
        <v>200</v>
      </c>
      <c r="I60" s="66">
        <v>200</v>
      </c>
      <c r="J60" s="66">
        <v>0</v>
      </c>
      <c r="K60" s="66">
        <f t="shared" si="6"/>
        <v>0</v>
      </c>
      <c r="L60" s="66">
        <f t="shared" si="7"/>
        <v>0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G62+G64</f>
        <v>1043.74</v>
      </c>
      <c r="H61" s="65">
        <f>H62+H64</f>
        <v>1682</v>
      </c>
      <c r="I61" s="65">
        <f>I62+I64</f>
        <v>1682</v>
      </c>
      <c r="J61" s="65">
        <f>J62+J64</f>
        <v>1019.42</v>
      </c>
      <c r="K61" s="65">
        <f t="shared" si="6"/>
        <v>97.669917795619597</v>
      </c>
      <c r="L61" s="65">
        <f t="shared" si="7"/>
        <v>60.607609988109395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236.3</v>
      </c>
      <c r="H62" s="65">
        <f>H63</f>
        <v>282</v>
      </c>
      <c r="I62" s="65">
        <f>I63</f>
        <v>282</v>
      </c>
      <c r="J62" s="65">
        <f>J63</f>
        <v>169.42</v>
      </c>
      <c r="K62" s="65">
        <f t="shared" si="6"/>
        <v>71.696995344900543</v>
      </c>
      <c r="L62" s="65">
        <f t="shared" si="7"/>
        <v>60.078014184397162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236.3</v>
      </c>
      <c r="H63" s="66">
        <v>282</v>
      </c>
      <c r="I63" s="66">
        <v>282</v>
      </c>
      <c r="J63" s="66">
        <v>169.42</v>
      </c>
      <c r="K63" s="66">
        <f t="shared" si="6"/>
        <v>71.696995344900543</v>
      </c>
      <c r="L63" s="66">
        <f t="shared" si="7"/>
        <v>60.078014184397162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807.44</v>
      </c>
      <c r="H64" s="65">
        <f>H65</f>
        <v>1400</v>
      </c>
      <c r="I64" s="65">
        <f>I65</f>
        <v>1400</v>
      </c>
      <c r="J64" s="65">
        <f>J65</f>
        <v>850</v>
      </c>
      <c r="K64" s="65">
        <f t="shared" si="6"/>
        <v>105.27097988705043</v>
      </c>
      <c r="L64" s="65">
        <f t="shared" si="7"/>
        <v>60.714285714285715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807.44</v>
      </c>
      <c r="H65" s="66">
        <v>1400</v>
      </c>
      <c r="I65" s="66">
        <v>1400</v>
      </c>
      <c r="J65" s="66">
        <v>850</v>
      </c>
      <c r="K65" s="66">
        <f t="shared" si="6"/>
        <v>105.27097988705043</v>
      </c>
      <c r="L65" s="66">
        <f t="shared" si="7"/>
        <v>60.714285714285715</v>
      </c>
    </row>
    <row r="66" spans="2:12" x14ac:dyDescent="0.25">
      <c r="B66" s="65" t="s">
        <v>148</v>
      </c>
      <c r="C66" s="65"/>
      <c r="D66" s="65"/>
      <c r="E66" s="65"/>
      <c r="F66" s="65" t="s">
        <v>149</v>
      </c>
      <c r="G66" s="65">
        <f>G67+G73</f>
        <v>1729.78</v>
      </c>
      <c r="H66" s="65">
        <f>H67+H73</f>
        <v>67151</v>
      </c>
      <c r="I66" s="65">
        <f>I67+I73</f>
        <v>67151</v>
      </c>
      <c r="J66" s="65">
        <f>J67+J73</f>
        <v>1796.66</v>
      </c>
      <c r="K66" s="65">
        <f t="shared" si="6"/>
        <v>103.86638763310941</v>
      </c>
      <c r="L66" s="98">
        <f t="shared" si="7"/>
        <v>2.6755521138925706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G68+G71</f>
        <v>1729.78</v>
      </c>
      <c r="H67" s="65">
        <f>H68+H71</f>
        <v>17151</v>
      </c>
      <c r="I67" s="65">
        <f>I68+I71</f>
        <v>17151</v>
      </c>
      <c r="J67" s="65">
        <f>J68+J71</f>
        <v>1796.66</v>
      </c>
      <c r="K67" s="65">
        <f t="shared" si="6"/>
        <v>103.86638763310941</v>
      </c>
      <c r="L67" s="98">
        <f t="shared" si="7"/>
        <v>10.475540784793889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G69+G70</f>
        <v>0</v>
      </c>
      <c r="H68" s="65">
        <f>H69+H70</f>
        <v>13500</v>
      </c>
      <c r="I68" s="65">
        <f>I69+I70</f>
        <v>13500</v>
      </c>
      <c r="J68" s="65">
        <f>J69+J70</f>
        <v>0</v>
      </c>
      <c r="K68" s="65" t="e">
        <f t="shared" si="6"/>
        <v>#DIV/0!</v>
      </c>
      <c r="L68" s="98">
        <f t="shared" si="7"/>
        <v>0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0</v>
      </c>
      <c r="H69" s="66">
        <v>11500</v>
      </c>
      <c r="I69" s="66">
        <v>11500</v>
      </c>
      <c r="J69" s="66">
        <v>0</v>
      </c>
      <c r="K69" s="66" t="e">
        <f t="shared" si="6"/>
        <v>#DIV/0!</v>
      </c>
      <c r="L69" s="97">
        <f t="shared" si="7"/>
        <v>0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2000</v>
      </c>
      <c r="I70" s="66">
        <v>2000</v>
      </c>
      <c r="J70" s="66">
        <v>0</v>
      </c>
      <c r="K70" s="66" t="e">
        <f t="shared" si="6"/>
        <v>#DIV/0!</v>
      </c>
      <c r="L70" s="97">
        <f t="shared" si="7"/>
        <v>0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1729.78</v>
      </c>
      <c r="H71" s="65">
        <f>H72</f>
        <v>3651</v>
      </c>
      <c r="I71" s="65">
        <f>I72</f>
        <v>3651</v>
      </c>
      <c r="J71" s="65">
        <f>J72</f>
        <v>1796.66</v>
      </c>
      <c r="K71" s="65">
        <f t="shared" si="6"/>
        <v>103.86638763310941</v>
      </c>
      <c r="L71" s="98">
        <f t="shared" si="7"/>
        <v>49.210079430293071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1729.78</v>
      </c>
      <c r="H72" s="66">
        <v>3651</v>
      </c>
      <c r="I72" s="66">
        <v>3651</v>
      </c>
      <c r="J72" s="66">
        <v>1796.66</v>
      </c>
      <c r="K72" s="66">
        <f t="shared" si="6"/>
        <v>103.86638763310941</v>
      </c>
      <c r="L72" s="97">
        <f t="shared" si="7"/>
        <v>49.210079430293071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 t="shared" ref="G73:J74" si="8">G74</f>
        <v>0</v>
      </c>
      <c r="H73" s="65">
        <f t="shared" si="8"/>
        <v>50000</v>
      </c>
      <c r="I73" s="65">
        <f t="shared" si="8"/>
        <v>50000</v>
      </c>
      <c r="J73" s="65">
        <f t="shared" si="8"/>
        <v>0</v>
      </c>
      <c r="K73" s="65" t="e">
        <f t="shared" si="6"/>
        <v>#DIV/0!</v>
      </c>
      <c r="L73" s="98">
        <f t="shared" si="7"/>
        <v>0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 t="shared" si="8"/>
        <v>0</v>
      </c>
      <c r="H74" s="65">
        <f t="shared" si="8"/>
        <v>50000</v>
      </c>
      <c r="I74" s="65">
        <f t="shared" si="8"/>
        <v>50000</v>
      </c>
      <c r="J74" s="65">
        <f t="shared" si="8"/>
        <v>0</v>
      </c>
      <c r="K74" s="65" t="e">
        <f t="shared" si="6"/>
        <v>#DIV/0!</v>
      </c>
      <c r="L74" s="98">
        <f t="shared" si="7"/>
        <v>0</v>
      </c>
    </row>
    <row r="75" spans="2:12" x14ac:dyDescent="0.25">
      <c r="B75" s="66"/>
      <c r="C75" s="66"/>
      <c r="D75" s="66"/>
      <c r="E75" s="66" t="s">
        <v>166</v>
      </c>
      <c r="F75" s="66" t="s">
        <v>165</v>
      </c>
      <c r="G75" s="66">
        <v>0</v>
      </c>
      <c r="H75" s="66">
        <v>50000</v>
      </c>
      <c r="I75" s="66">
        <v>50000</v>
      </c>
      <c r="J75" s="66">
        <v>0</v>
      </c>
      <c r="K75" s="66" t="e">
        <f t="shared" si="6"/>
        <v>#DIV/0!</v>
      </c>
      <c r="L75" s="97">
        <f t="shared" si="7"/>
        <v>0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99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B1" sqref="B1:H2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2" t="s">
        <v>16</v>
      </c>
      <c r="C2" s="102"/>
      <c r="D2" s="102"/>
      <c r="E2" s="102"/>
      <c r="F2" s="102"/>
      <c r="G2" s="102"/>
      <c r="H2" s="102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511404.12</v>
      </c>
      <c r="D6" s="71">
        <f>D7+D9+D11</f>
        <v>1180570</v>
      </c>
      <c r="E6" s="71">
        <f>E7+E9+E11</f>
        <v>1180570</v>
      </c>
      <c r="F6" s="71">
        <f>F7+F9+F11</f>
        <v>575496.34</v>
      </c>
      <c r="G6" s="72">
        <f t="shared" ref="G6:G19" si="0">(F6*100)/C6</f>
        <v>112.53259750820936</v>
      </c>
      <c r="H6" s="72">
        <f t="shared" ref="H6:H19" si="1">(F6*100)/E6</f>
        <v>48.74732883268252</v>
      </c>
    </row>
    <row r="7" spans="1:8" x14ac:dyDescent="0.25">
      <c r="A7"/>
      <c r="B7" s="8" t="s">
        <v>167</v>
      </c>
      <c r="C7" s="71">
        <f>C8</f>
        <v>510884.06</v>
      </c>
      <c r="D7" s="71">
        <f>D8</f>
        <v>1179470</v>
      </c>
      <c r="E7" s="71">
        <f>E8</f>
        <v>1179470</v>
      </c>
      <c r="F7" s="71">
        <f>F8</f>
        <v>574980.88</v>
      </c>
      <c r="G7" s="72">
        <f t="shared" si="0"/>
        <v>112.54625560249423</v>
      </c>
      <c r="H7" s="72">
        <f t="shared" si="1"/>
        <v>48.749088997600616</v>
      </c>
    </row>
    <row r="8" spans="1:8" x14ac:dyDescent="0.25">
      <c r="A8"/>
      <c r="B8" s="16" t="s">
        <v>168</v>
      </c>
      <c r="C8" s="73">
        <v>510884.06</v>
      </c>
      <c r="D8" s="73">
        <v>1179470</v>
      </c>
      <c r="E8" s="73">
        <v>1179470</v>
      </c>
      <c r="F8" s="100">
        <f>525643.09+1796.66+47541.13</f>
        <v>574980.88</v>
      </c>
      <c r="G8" s="70">
        <f t="shared" si="0"/>
        <v>112.54625560249423</v>
      </c>
      <c r="H8" s="70">
        <f t="shared" si="1"/>
        <v>48.749088997600616</v>
      </c>
    </row>
    <row r="9" spans="1:8" x14ac:dyDescent="0.25">
      <c r="A9"/>
      <c r="B9" s="8" t="s">
        <v>169</v>
      </c>
      <c r="C9" s="71">
        <f>C10</f>
        <v>45.24</v>
      </c>
      <c r="D9" s="71">
        <f>D10</f>
        <v>1000</v>
      </c>
      <c r="E9" s="71">
        <f>E10</f>
        <v>1000</v>
      </c>
      <c r="F9" s="71">
        <f>F10</f>
        <v>192.74</v>
      </c>
      <c r="G9" s="72">
        <f t="shared" si="0"/>
        <v>426.03890362511049</v>
      </c>
      <c r="H9" s="72">
        <f t="shared" si="1"/>
        <v>19.274000000000001</v>
      </c>
    </row>
    <row r="10" spans="1:8" x14ac:dyDescent="0.25">
      <c r="A10"/>
      <c r="B10" s="16" t="s">
        <v>170</v>
      </c>
      <c r="C10" s="73">
        <v>45.24</v>
      </c>
      <c r="D10" s="73">
        <v>1000</v>
      </c>
      <c r="E10" s="73">
        <v>1000</v>
      </c>
      <c r="F10" s="100">
        <v>192.74</v>
      </c>
      <c r="G10" s="70">
        <f t="shared" si="0"/>
        <v>426.03890362511049</v>
      </c>
      <c r="H10" s="70">
        <f t="shared" si="1"/>
        <v>19.274000000000001</v>
      </c>
    </row>
    <row r="11" spans="1:8" x14ac:dyDescent="0.25">
      <c r="A11"/>
      <c r="B11" s="8" t="s">
        <v>171</v>
      </c>
      <c r="C11" s="71">
        <f>C12</f>
        <v>474.82</v>
      </c>
      <c r="D11" s="71">
        <f>D12</f>
        <v>100</v>
      </c>
      <c r="E11" s="71">
        <f>E12</f>
        <v>100</v>
      </c>
      <c r="F11" s="71">
        <f>F12</f>
        <v>322.72000000000003</v>
      </c>
      <c r="G11" s="72">
        <f t="shared" si="0"/>
        <v>67.966808474790454</v>
      </c>
      <c r="H11" s="72">
        <f t="shared" si="1"/>
        <v>322.72000000000003</v>
      </c>
    </row>
    <row r="12" spans="1:8" x14ac:dyDescent="0.25">
      <c r="A12"/>
      <c r="B12" s="16" t="s">
        <v>172</v>
      </c>
      <c r="C12" s="73">
        <v>474.82</v>
      </c>
      <c r="D12" s="73">
        <v>100</v>
      </c>
      <c r="E12" s="73">
        <v>100</v>
      </c>
      <c r="F12" s="100">
        <v>322.72000000000003</v>
      </c>
      <c r="G12" s="70">
        <f t="shared" si="0"/>
        <v>67.966808474790454</v>
      </c>
      <c r="H12" s="70">
        <f t="shared" si="1"/>
        <v>322.72000000000003</v>
      </c>
    </row>
    <row r="13" spans="1:8" x14ac:dyDescent="0.25">
      <c r="B13" s="8" t="s">
        <v>32</v>
      </c>
      <c r="C13" s="75">
        <f>C14+C16+C18</f>
        <v>510884.06</v>
      </c>
      <c r="D13" s="75">
        <f>D14+D16+D18</f>
        <v>1180570</v>
      </c>
      <c r="E13" s="75">
        <f>E14+E16+E18</f>
        <v>1180570</v>
      </c>
      <c r="F13" s="75">
        <f>F14+F16+F18</f>
        <v>574980.88</v>
      </c>
      <c r="G13" s="72">
        <f t="shared" si="0"/>
        <v>112.54625560249423</v>
      </c>
      <c r="H13" s="72">
        <f t="shared" si="1"/>
        <v>48.703666872781788</v>
      </c>
    </row>
    <row r="14" spans="1:8" x14ac:dyDescent="0.25">
      <c r="A14"/>
      <c r="B14" s="8" t="s">
        <v>167</v>
      </c>
      <c r="C14" s="75">
        <f>C15</f>
        <v>510884.06</v>
      </c>
      <c r="D14" s="75">
        <f>D15</f>
        <v>1179470</v>
      </c>
      <c r="E14" s="75">
        <f>E15</f>
        <v>1179470</v>
      </c>
      <c r="F14" s="75">
        <f>F15</f>
        <v>574980.88</v>
      </c>
      <c r="G14" s="72">
        <f t="shared" si="0"/>
        <v>112.54625560249423</v>
      </c>
      <c r="H14" s="72">
        <f t="shared" si="1"/>
        <v>48.749088997600616</v>
      </c>
    </row>
    <row r="15" spans="1:8" x14ac:dyDescent="0.25">
      <c r="A15"/>
      <c r="B15" s="16" t="s">
        <v>168</v>
      </c>
      <c r="C15" s="73">
        <v>510884.06</v>
      </c>
      <c r="D15" s="73">
        <v>1179470</v>
      </c>
      <c r="E15" s="76">
        <v>1179470</v>
      </c>
      <c r="F15" s="74">
        <v>574980.88</v>
      </c>
      <c r="G15" s="70">
        <f t="shared" si="0"/>
        <v>112.54625560249423</v>
      </c>
      <c r="H15" s="70">
        <f t="shared" si="1"/>
        <v>48.749088997600616</v>
      </c>
    </row>
    <row r="16" spans="1:8" x14ac:dyDescent="0.25">
      <c r="A16"/>
      <c r="B16" s="8" t="s">
        <v>169</v>
      </c>
      <c r="C16" s="75">
        <f>C17</f>
        <v>0</v>
      </c>
      <c r="D16" s="75">
        <f>D17</f>
        <v>1000</v>
      </c>
      <c r="E16" s="75">
        <f>E17</f>
        <v>1000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25">
      <c r="A17"/>
      <c r="B17" s="16" t="s">
        <v>170</v>
      </c>
      <c r="C17" s="73">
        <v>0</v>
      </c>
      <c r="D17" s="73">
        <v>1000</v>
      </c>
      <c r="E17" s="76">
        <v>1000</v>
      </c>
      <c r="F17" s="74">
        <v>0</v>
      </c>
      <c r="G17" s="70" t="e">
        <f t="shared" si="0"/>
        <v>#DIV/0!</v>
      </c>
      <c r="H17" s="70">
        <f t="shared" si="1"/>
        <v>0</v>
      </c>
    </row>
    <row r="18" spans="1:8" x14ac:dyDescent="0.25">
      <c r="A18"/>
      <c r="B18" s="8" t="s">
        <v>171</v>
      </c>
      <c r="C18" s="75">
        <f>C19</f>
        <v>0</v>
      </c>
      <c r="D18" s="75">
        <f>D19</f>
        <v>100</v>
      </c>
      <c r="E18" s="75">
        <f>E19</f>
        <v>100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172</v>
      </c>
      <c r="C19" s="73">
        <v>0</v>
      </c>
      <c r="D19" s="73">
        <v>100</v>
      </c>
      <c r="E19" s="76">
        <v>100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6" sqref="F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2" t="s">
        <v>17</v>
      </c>
      <c r="C2" s="102"/>
      <c r="D2" s="102"/>
      <c r="E2" s="102"/>
      <c r="F2" s="102"/>
      <c r="G2" s="102"/>
      <c r="H2" s="10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510884.06</v>
      </c>
      <c r="D6" s="75">
        <f t="shared" si="0"/>
        <v>1180570</v>
      </c>
      <c r="E6" s="75">
        <f t="shared" si="0"/>
        <v>1180570</v>
      </c>
      <c r="F6" s="75">
        <f t="shared" si="0"/>
        <v>574980.88</v>
      </c>
      <c r="G6" s="70">
        <f>(F6*100)/C6</f>
        <v>112.54625560249423</v>
      </c>
      <c r="H6" s="70">
        <f>(F6*100)/E6</f>
        <v>48.703666872781788</v>
      </c>
    </row>
    <row r="7" spans="2:8" x14ac:dyDescent="0.25">
      <c r="B7" s="8" t="s">
        <v>173</v>
      </c>
      <c r="C7" s="75">
        <f t="shared" si="0"/>
        <v>510884.06</v>
      </c>
      <c r="D7" s="75">
        <f t="shared" si="0"/>
        <v>1180570</v>
      </c>
      <c r="E7" s="75">
        <f t="shared" si="0"/>
        <v>1180570</v>
      </c>
      <c r="F7" s="75">
        <f t="shared" si="0"/>
        <v>574980.88</v>
      </c>
      <c r="G7" s="70">
        <f>(F7*100)/C7</f>
        <v>112.54625560249423</v>
      </c>
      <c r="H7" s="70">
        <f>(F7*100)/E7</f>
        <v>48.703666872781788</v>
      </c>
    </row>
    <row r="8" spans="2:8" x14ac:dyDescent="0.25">
      <c r="B8" s="11" t="s">
        <v>174</v>
      </c>
      <c r="C8" s="73">
        <v>510884.06</v>
      </c>
      <c r="D8" s="73">
        <v>1180570</v>
      </c>
      <c r="E8" s="73">
        <v>1180570</v>
      </c>
      <c r="F8" s="74">
        <v>574980.88</v>
      </c>
      <c r="G8" s="70">
        <f>(F8*100)/C8</f>
        <v>112.54625560249423</v>
      </c>
      <c r="H8" s="70">
        <f>(F8*100)/E8</f>
        <v>48.703666872781788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2" t="s">
        <v>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2" t="s">
        <v>25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2:12" ht="15.75" customHeight="1" x14ac:dyDescent="0.25">
      <c r="B5" s="102" t="s">
        <v>18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4" t="s">
        <v>3</v>
      </c>
      <c r="C7" s="125"/>
      <c r="D7" s="125"/>
      <c r="E7" s="125"/>
      <c r="F7" s="126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4">
        <v>1</v>
      </c>
      <c r="C8" s="125"/>
      <c r="D8" s="125"/>
      <c r="E8" s="125"/>
      <c r="F8" s="126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2" t="s">
        <v>19</v>
      </c>
      <c r="C2" s="102"/>
      <c r="D2" s="102"/>
      <c r="E2" s="102"/>
      <c r="F2" s="102"/>
      <c r="G2" s="102"/>
      <c r="H2" s="10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0"/>
  <sheetViews>
    <sheetView tabSelected="1" zoomScaleNormal="100" workbookViewId="0">
      <selection activeCell="E96" sqref="E96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175</v>
      </c>
      <c r="C1" s="39"/>
    </row>
    <row r="2" spans="1:6" ht="15" customHeight="1" x14ac:dyDescent="0.2">
      <c r="A2" s="41" t="s">
        <v>34</v>
      </c>
      <c r="B2" s="42" t="s">
        <v>176</v>
      </c>
      <c r="C2" s="39"/>
    </row>
    <row r="3" spans="1:6" s="39" customFormat="1" ht="43.5" customHeight="1" x14ac:dyDescent="0.2">
      <c r="A3" s="43" t="s">
        <v>35</v>
      </c>
      <c r="B3" s="37" t="s">
        <v>177</v>
      </c>
    </row>
    <row r="4" spans="1:6" s="39" customFormat="1" x14ac:dyDescent="0.2">
      <c r="A4" s="43" t="s">
        <v>36</v>
      </c>
      <c r="B4" s="44" t="s">
        <v>178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179</v>
      </c>
      <c r="B7" s="46"/>
      <c r="C7" s="77">
        <f>C12+C51</f>
        <v>1179470</v>
      </c>
      <c r="D7" s="77">
        <f>D12+D51</f>
        <v>1179470</v>
      </c>
      <c r="E7" s="77">
        <f>E12+E51</f>
        <v>574980.88000000012</v>
      </c>
      <c r="F7" s="77">
        <f>(E7*100)/D7</f>
        <v>48.749088997600616</v>
      </c>
    </row>
    <row r="8" spans="1:6" x14ac:dyDescent="0.2">
      <c r="A8" s="47" t="s">
        <v>74</v>
      </c>
      <c r="B8" s="46"/>
      <c r="C8" s="77">
        <f>C67</f>
        <v>1000</v>
      </c>
      <c r="D8" s="77">
        <f>D67</f>
        <v>1000</v>
      </c>
      <c r="E8" s="77">
        <f>E67</f>
        <v>0</v>
      </c>
      <c r="F8" s="77">
        <f>(E8*100)/D8</f>
        <v>0</v>
      </c>
    </row>
    <row r="9" spans="1:6" x14ac:dyDescent="0.2">
      <c r="A9" s="47" t="s">
        <v>180</v>
      </c>
      <c r="B9" s="46"/>
      <c r="C9" s="77">
        <f>C76</f>
        <v>100</v>
      </c>
      <c r="D9" s="77">
        <f>D76</f>
        <v>100</v>
      </c>
      <c r="E9" s="77">
        <f>E76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181</v>
      </c>
      <c r="B11" s="47" t="s">
        <v>182</v>
      </c>
      <c r="C11" s="47" t="s">
        <v>43</v>
      </c>
      <c r="D11" s="47" t="s">
        <v>183</v>
      </c>
      <c r="E11" s="47" t="s">
        <v>184</v>
      </c>
      <c r="F11" s="47" t="s">
        <v>185</v>
      </c>
    </row>
    <row r="12" spans="1:6" x14ac:dyDescent="0.2">
      <c r="A12" s="49" t="s">
        <v>72</v>
      </c>
      <c r="B12" s="50" t="s">
        <v>73</v>
      </c>
      <c r="C12" s="80">
        <f>C13+C21+C46</f>
        <v>1112319</v>
      </c>
      <c r="D12" s="80">
        <f>D13+D21+D46</f>
        <v>1112319</v>
      </c>
      <c r="E12" s="80">
        <f>E13+E21+E46</f>
        <v>573184.22000000009</v>
      </c>
      <c r="F12" s="81">
        <f>(E12*100)/D12</f>
        <v>51.53056092721603</v>
      </c>
    </row>
    <row r="13" spans="1:6" x14ac:dyDescent="0.2">
      <c r="A13" s="51" t="s">
        <v>74</v>
      </c>
      <c r="B13" s="52" t="s">
        <v>75</v>
      </c>
      <c r="C13" s="82">
        <f>C14+C17+C19</f>
        <v>953777</v>
      </c>
      <c r="D13" s="82">
        <f>D14+D17+D19</f>
        <v>953777</v>
      </c>
      <c r="E13" s="82">
        <f>E14+E17+E19</f>
        <v>510868.38</v>
      </c>
      <c r="F13" s="81">
        <f>(E13*100)/D13</f>
        <v>53.562665067410933</v>
      </c>
    </row>
    <row r="14" spans="1:6" x14ac:dyDescent="0.2">
      <c r="A14" s="53" t="s">
        <v>76</v>
      </c>
      <c r="B14" s="54" t="s">
        <v>77</v>
      </c>
      <c r="C14" s="83">
        <f>C15+C16</f>
        <v>764864</v>
      </c>
      <c r="D14" s="83">
        <f>D15+D16</f>
        <v>764864</v>
      </c>
      <c r="E14" s="83">
        <f>E15+E16</f>
        <v>426963.57</v>
      </c>
      <c r="F14" s="83">
        <f>(E14*100)/D14</f>
        <v>55.822155311271025</v>
      </c>
    </row>
    <row r="15" spans="1:6" x14ac:dyDescent="0.2">
      <c r="A15" s="55" t="s">
        <v>78</v>
      </c>
      <c r="B15" s="56" t="s">
        <v>79</v>
      </c>
      <c r="C15" s="84">
        <v>760864</v>
      </c>
      <c r="D15" s="84">
        <v>760864</v>
      </c>
      <c r="E15" s="84">
        <v>426963.57</v>
      </c>
      <c r="F15" s="84"/>
    </row>
    <row r="16" spans="1:6" x14ac:dyDescent="0.2">
      <c r="A16" s="55" t="s">
        <v>80</v>
      </c>
      <c r="B16" s="56" t="s">
        <v>81</v>
      </c>
      <c r="C16" s="84">
        <v>4000</v>
      </c>
      <c r="D16" s="84">
        <v>4000</v>
      </c>
      <c r="E16" s="84">
        <v>0</v>
      </c>
      <c r="F16" s="84"/>
    </row>
    <row r="17" spans="1:6" x14ac:dyDescent="0.2">
      <c r="A17" s="53" t="s">
        <v>82</v>
      </c>
      <c r="B17" s="54" t="s">
        <v>83</v>
      </c>
      <c r="C17" s="83">
        <f>C18</f>
        <v>38563</v>
      </c>
      <c r="D17" s="83">
        <f>D18</f>
        <v>38563</v>
      </c>
      <c r="E17" s="83">
        <f>E18</f>
        <v>14860.6</v>
      </c>
      <c r="F17" s="83">
        <f>(E17*100)/D17</f>
        <v>38.535902289759612</v>
      </c>
    </row>
    <row r="18" spans="1:6" x14ac:dyDescent="0.2">
      <c r="A18" s="55" t="s">
        <v>84</v>
      </c>
      <c r="B18" s="56" t="s">
        <v>83</v>
      </c>
      <c r="C18" s="84">
        <v>38563</v>
      </c>
      <c r="D18" s="84">
        <v>38563</v>
      </c>
      <c r="E18" s="84">
        <v>14860.6</v>
      </c>
      <c r="F18" s="84"/>
    </row>
    <row r="19" spans="1:6" x14ac:dyDescent="0.2">
      <c r="A19" s="53" t="s">
        <v>85</v>
      </c>
      <c r="B19" s="54" t="s">
        <v>86</v>
      </c>
      <c r="C19" s="83">
        <f>C20</f>
        <v>150350</v>
      </c>
      <c r="D19" s="83">
        <f>D20</f>
        <v>150350</v>
      </c>
      <c r="E19" s="83">
        <f>E20</f>
        <v>69044.210000000006</v>
      </c>
      <c r="F19" s="83">
        <f>(E19*100)/D19</f>
        <v>45.922321250415706</v>
      </c>
    </row>
    <row r="20" spans="1:6" ht="14.25" thickTop="1" thickBot="1" x14ac:dyDescent="0.25">
      <c r="A20" s="55" t="s">
        <v>87</v>
      </c>
      <c r="B20" s="56" t="s">
        <v>88</v>
      </c>
      <c r="C20" s="84">
        <v>150350</v>
      </c>
      <c r="D20" s="84">
        <v>150350</v>
      </c>
      <c r="E20" s="84">
        <v>69044.210000000006</v>
      </c>
      <c r="F20" s="84"/>
    </row>
    <row r="21" spans="1:6" ht="13.5" thickBot="1" x14ac:dyDescent="0.25">
      <c r="A21" s="51" t="s">
        <v>89</v>
      </c>
      <c r="B21" s="52" t="s">
        <v>90</v>
      </c>
      <c r="C21" s="82">
        <f>C22+C26+C31+C41</f>
        <v>156860</v>
      </c>
      <c r="D21" s="82">
        <f>D22+D26+D31+D41</f>
        <v>156860</v>
      </c>
      <c r="E21" s="82">
        <f>E22+E26+E31+E41</f>
        <v>61296.42</v>
      </c>
      <c r="F21" s="101">
        <f>(E21*100)/D21</f>
        <v>39.077151600153002</v>
      </c>
    </row>
    <row r="22" spans="1:6" ht="13.5" thickBot="1" x14ac:dyDescent="0.25">
      <c r="A22" s="53" t="s">
        <v>91</v>
      </c>
      <c r="B22" s="54" t="s">
        <v>92</v>
      </c>
      <c r="C22" s="83">
        <f>C23+C24+C25</f>
        <v>44780</v>
      </c>
      <c r="D22" s="83">
        <f>D23+D24+D25</f>
        <v>44780</v>
      </c>
      <c r="E22" s="83">
        <f>E23+E24+E25</f>
        <v>16899.66</v>
      </c>
      <c r="F22" s="83">
        <f>(E22*100)/D22</f>
        <v>37.739303260384098</v>
      </c>
    </row>
    <row r="23" spans="1:6" x14ac:dyDescent="0.2">
      <c r="A23" s="55" t="s">
        <v>93</v>
      </c>
      <c r="B23" s="56" t="s">
        <v>94</v>
      </c>
      <c r="C23" s="84">
        <v>4500</v>
      </c>
      <c r="D23" s="84">
        <v>4500</v>
      </c>
      <c r="E23" s="84">
        <v>1656.2</v>
      </c>
      <c r="F23" s="84"/>
    </row>
    <row r="24" spans="1:6" ht="25.5" x14ac:dyDescent="0.2">
      <c r="A24" s="55" t="s">
        <v>95</v>
      </c>
      <c r="B24" s="56" t="s">
        <v>96</v>
      </c>
      <c r="C24" s="84">
        <v>35280</v>
      </c>
      <c r="D24" s="84">
        <v>35280</v>
      </c>
      <c r="E24" s="84">
        <v>14774.71</v>
      </c>
      <c r="F24" s="84"/>
    </row>
    <row r="25" spans="1:6" x14ac:dyDescent="0.2">
      <c r="A25" s="55" t="s">
        <v>97</v>
      </c>
      <c r="B25" s="56" t="s">
        <v>98</v>
      </c>
      <c r="C25" s="84">
        <v>5000</v>
      </c>
      <c r="D25" s="84">
        <v>5000</v>
      </c>
      <c r="E25" s="84">
        <v>468.75</v>
      </c>
      <c r="F25" s="84"/>
    </row>
    <row r="26" spans="1:6" x14ac:dyDescent="0.2">
      <c r="A26" s="53" t="s">
        <v>99</v>
      </c>
      <c r="B26" s="54" t="s">
        <v>100</v>
      </c>
      <c r="C26" s="83">
        <f>C27+C28+C29+C30</f>
        <v>46700</v>
      </c>
      <c r="D26" s="83">
        <f>D27+D28+D29+D30</f>
        <v>46700</v>
      </c>
      <c r="E26" s="83">
        <f>E27+E28+E29+E30</f>
        <v>17103.63</v>
      </c>
      <c r="F26" s="83">
        <f>(E26*100)/D26</f>
        <v>36.624475374732334</v>
      </c>
    </row>
    <row r="27" spans="1:6" x14ac:dyDescent="0.2">
      <c r="A27" s="55" t="s">
        <v>101</v>
      </c>
      <c r="B27" s="56" t="s">
        <v>102</v>
      </c>
      <c r="C27" s="84">
        <v>19000</v>
      </c>
      <c r="D27" s="84">
        <v>19000</v>
      </c>
      <c r="E27" s="84">
        <v>4635.7299999999996</v>
      </c>
      <c r="F27" s="84"/>
    </row>
    <row r="28" spans="1:6" x14ac:dyDescent="0.2">
      <c r="A28" s="55" t="s">
        <v>103</v>
      </c>
      <c r="B28" s="56" t="s">
        <v>104</v>
      </c>
      <c r="C28" s="84">
        <v>25200</v>
      </c>
      <c r="D28" s="84">
        <v>25200</v>
      </c>
      <c r="E28" s="84">
        <v>12261.67</v>
      </c>
      <c r="F28" s="84"/>
    </row>
    <row r="29" spans="1:6" x14ac:dyDescent="0.2">
      <c r="A29" s="55" t="s">
        <v>105</v>
      </c>
      <c r="B29" s="56" t="s">
        <v>106</v>
      </c>
      <c r="C29" s="84">
        <v>1500</v>
      </c>
      <c r="D29" s="84">
        <v>1500</v>
      </c>
      <c r="E29" s="84">
        <v>121.23</v>
      </c>
      <c r="F29" s="84"/>
    </row>
    <row r="30" spans="1:6" x14ac:dyDescent="0.2">
      <c r="A30" s="55" t="s">
        <v>107</v>
      </c>
      <c r="B30" s="56" t="s">
        <v>108</v>
      </c>
      <c r="C30" s="84">
        <v>1000</v>
      </c>
      <c r="D30" s="84">
        <v>1000</v>
      </c>
      <c r="E30" s="84">
        <v>85</v>
      </c>
      <c r="F30" s="84"/>
    </row>
    <row r="31" spans="1:6" x14ac:dyDescent="0.2">
      <c r="A31" s="53" t="s">
        <v>109</v>
      </c>
      <c r="B31" s="54" t="s">
        <v>110</v>
      </c>
      <c r="C31" s="83">
        <f>C32+C33+C34+C35+C36+C37+C38+C39+C40</f>
        <v>62150</v>
      </c>
      <c r="D31" s="83">
        <f>D32+D33+D34+D35+D36+D37+D38+D39+D40</f>
        <v>62150</v>
      </c>
      <c r="E31" s="83">
        <f>E32+E33+E34+E35+E36+E37+E38+E39+E40</f>
        <v>25348.829999999998</v>
      </c>
      <c r="F31" s="83">
        <f>(E31*100)/D31</f>
        <v>40.786532582461788</v>
      </c>
    </row>
    <row r="32" spans="1:6" x14ac:dyDescent="0.2">
      <c r="A32" s="55" t="s">
        <v>111</v>
      </c>
      <c r="B32" s="56" t="s">
        <v>112</v>
      </c>
      <c r="C32" s="84">
        <v>26200</v>
      </c>
      <c r="D32" s="84">
        <v>26200</v>
      </c>
      <c r="E32" s="84">
        <v>12520.79</v>
      </c>
      <c r="F32" s="84"/>
    </row>
    <row r="33" spans="1:6" x14ac:dyDescent="0.2">
      <c r="A33" s="55" t="s">
        <v>113</v>
      </c>
      <c r="B33" s="56" t="s">
        <v>114</v>
      </c>
      <c r="C33" s="84">
        <v>12000</v>
      </c>
      <c r="D33" s="84">
        <v>12000</v>
      </c>
      <c r="E33" s="84">
        <v>687.22</v>
      </c>
      <c r="F33" s="84"/>
    </row>
    <row r="34" spans="1:6" x14ac:dyDescent="0.2">
      <c r="A34" s="55" t="s">
        <v>115</v>
      </c>
      <c r="B34" s="56" t="s">
        <v>116</v>
      </c>
      <c r="C34" s="84">
        <v>2100</v>
      </c>
      <c r="D34" s="84">
        <v>2100</v>
      </c>
      <c r="E34" s="84">
        <v>730</v>
      </c>
      <c r="F34" s="84"/>
    </row>
    <row r="35" spans="1:6" x14ac:dyDescent="0.2">
      <c r="A35" s="55" t="s">
        <v>117</v>
      </c>
      <c r="B35" s="56" t="s">
        <v>118</v>
      </c>
      <c r="C35" s="84">
        <v>9000</v>
      </c>
      <c r="D35" s="84">
        <v>9000</v>
      </c>
      <c r="E35" s="84">
        <v>5289.99</v>
      </c>
      <c r="F35" s="84"/>
    </row>
    <row r="36" spans="1:6" x14ac:dyDescent="0.2">
      <c r="A36" s="55" t="s">
        <v>119</v>
      </c>
      <c r="B36" s="56" t="s">
        <v>120</v>
      </c>
      <c r="C36" s="84">
        <v>10500</v>
      </c>
      <c r="D36" s="84">
        <v>10500</v>
      </c>
      <c r="E36" s="84">
        <v>5345.95</v>
      </c>
      <c r="F36" s="84"/>
    </row>
    <row r="37" spans="1:6" x14ac:dyDescent="0.2">
      <c r="A37" s="55" t="s">
        <v>121</v>
      </c>
      <c r="B37" s="56" t="s">
        <v>122</v>
      </c>
      <c r="C37" s="84">
        <v>500</v>
      </c>
      <c r="D37" s="84">
        <v>500</v>
      </c>
      <c r="E37" s="84">
        <v>117.1</v>
      </c>
      <c r="F37" s="84"/>
    </row>
    <row r="38" spans="1:6" x14ac:dyDescent="0.2">
      <c r="A38" s="55" t="s">
        <v>123</v>
      </c>
      <c r="B38" s="56" t="s">
        <v>124</v>
      </c>
      <c r="C38" s="84">
        <v>500</v>
      </c>
      <c r="D38" s="84">
        <v>500</v>
      </c>
      <c r="E38" s="84">
        <v>0</v>
      </c>
      <c r="F38" s="84"/>
    </row>
    <row r="39" spans="1:6" x14ac:dyDescent="0.2">
      <c r="A39" s="55" t="s">
        <v>125</v>
      </c>
      <c r="B39" s="56" t="s">
        <v>126</v>
      </c>
      <c r="C39" s="84">
        <v>250</v>
      </c>
      <c r="D39" s="84">
        <v>250</v>
      </c>
      <c r="E39" s="84">
        <v>396.23</v>
      </c>
      <c r="F39" s="84"/>
    </row>
    <row r="40" spans="1:6" x14ac:dyDescent="0.2">
      <c r="A40" s="55" t="s">
        <v>127</v>
      </c>
      <c r="B40" s="56" t="s">
        <v>128</v>
      </c>
      <c r="C40" s="84">
        <v>1100</v>
      </c>
      <c r="D40" s="84">
        <v>1100</v>
      </c>
      <c r="E40" s="84">
        <v>261.55</v>
      </c>
      <c r="F40" s="84"/>
    </row>
    <row r="41" spans="1:6" x14ac:dyDescent="0.2">
      <c r="A41" s="53" t="s">
        <v>129</v>
      </c>
      <c r="B41" s="54" t="s">
        <v>130</v>
      </c>
      <c r="C41" s="83">
        <f>C42+C43+C44+C45</f>
        <v>3230</v>
      </c>
      <c r="D41" s="83">
        <f>D42+D43+D44+D45</f>
        <v>3230</v>
      </c>
      <c r="E41" s="83">
        <f>E42+E43+E44+E45</f>
        <v>1944.3000000000002</v>
      </c>
      <c r="F41" s="83">
        <f>(E41*100)/D41</f>
        <v>60.195046439628491</v>
      </c>
    </row>
    <row r="42" spans="1:6" x14ac:dyDescent="0.2">
      <c r="A42" s="55" t="s">
        <v>131</v>
      </c>
      <c r="B42" s="56" t="s">
        <v>132</v>
      </c>
      <c r="C42" s="84">
        <v>630</v>
      </c>
      <c r="D42" s="84">
        <v>630</v>
      </c>
      <c r="E42" s="84">
        <v>492.55</v>
      </c>
      <c r="F42" s="84"/>
    </row>
    <row r="43" spans="1:6" x14ac:dyDescent="0.2">
      <c r="A43" s="55" t="s">
        <v>133</v>
      </c>
      <c r="B43" s="56" t="s">
        <v>134</v>
      </c>
      <c r="C43" s="84">
        <v>200</v>
      </c>
      <c r="D43" s="84">
        <v>200</v>
      </c>
      <c r="E43" s="84">
        <v>250.03</v>
      </c>
      <c r="F43" s="84"/>
    </row>
    <row r="44" spans="1:6" x14ac:dyDescent="0.2">
      <c r="A44" s="55" t="s">
        <v>135</v>
      </c>
      <c r="B44" s="56" t="s">
        <v>136</v>
      </c>
      <c r="C44" s="84">
        <v>2200</v>
      </c>
      <c r="D44" s="84">
        <v>2200</v>
      </c>
      <c r="E44" s="84">
        <v>1201.72</v>
      </c>
      <c r="F44" s="84"/>
    </row>
    <row r="45" spans="1:6" ht="13.5" thickBot="1" x14ac:dyDescent="0.25">
      <c r="A45" s="55" t="s">
        <v>137</v>
      </c>
      <c r="B45" s="56" t="s">
        <v>130</v>
      </c>
      <c r="C45" s="84">
        <v>200</v>
      </c>
      <c r="D45" s="84">
        <v>200</v>
      </c>
      <c r="E45" s="84">
        <v>0</v>
      </c>
      <c r="F45" s="84"/>
    </row>
    <row r="46" spans="1:6" ht="13.5" thickBot="1" x14ac:dyDescent="0.25">
      <c r="A46" s="51" t="s">
        <v>138</v>
      </c>
      <c r="B46" s="52" t="s">
        <v>139</v>
      </c>
      <c r="C46" s="82">
        <f>C47+C49</f>
        <v>1682</v>
      </c>
      <c r="D46" s="82">
        <f>D47+D49</f>
        <v>1682</v>
      </c>
      <c r="E46" s="82">
        <f>E47+E49</f>
        <v>1019.42</v>
      </c>
      <c r="F46" s="101">
        <f>(E46*100)/D46</f>
        <v>60.607609988109395</v>
      </c>
    </row>
    <row r="47" spans="1:6" ht="13.5" thickBot="1" x14ac:dyDescent="0.25">
      <c r="A47" s="53" t="s">
        <v>140</v>
      </c>
      <c r="B47" s="54" t="s">
        <v>141</v>
      </c>
      <c r="C47" s="83">
        <f>C48</f>
        <v>282</v>
      </c>
      <c r="D47" s="83">
        <f>D48</f>
        <v>282</v>
      </c>
      <c r="E47" s="83">
        <f>E48</f>
        <v>169.42</v>
      </c>
      <c r="F47" s="83">
        <f>(E47*100)/D47</f>
        <v>60.078014184397162</v>
      </c>
    </row>
    <row r="48" spans="1:6" ht="25.5" x14ac:dyDescent="0.2">
      <c r="A48" s="55" t="s">
        <v>142</v>
      </c>
      <c r="B48" s="56" t="s">
        <v>143</v>
      </c>
      <c r="C48" s="84">
        <v>282</v>
      </c>
      <c r="D48" s="84">
        <v>282</v>
      </c>
      <c r="E48" s="84">
        <v>169.42</v>
      </c>
      <c r="F48" s="84"/>
    </row>
    <row r="49" spans="1:6" x14ac:dyDescent="0.2">
      <c r="A49" s="53" t="s">
        <v>144</v>
      </c>
      <c r="B49" s="54" t="s">
        <v>145</v>
      </c>
      <c r="C49" s="83">
        <f>C50</f>
        <v>1400</v>
      </c>
      <c r="D49" s="83">
        <f>D50</f>
        <v>1400</v>
      </c>
      <c r="E49" s="83">
        <f>E50</f>
        <v>850</v>
      </c>
      <c r="F49" s="83">
        <f>(E49*100)/D49</f>
        <v>60.714285714285715</v>
      </c>
    </row>
    <row r="50" spans="1:6" ht="14.25" thickTop="1" thickBot="1" x14ac:dyDescent="0.25">
      <c r="A50" s="55" t="s">
        <v>146</v>
      </c>
      <c r="B50" s="56" t="s">
        <v>147</v>
      </c>
      <c r="C50" s="84">
        <v>1400</v>
      </c>
      <c r="D50" s="84">
        <v>1400</v>
      </c>
      <c r="E50" s="84">
        <v>850</v>
      </c>
      <c r="F50" s="84"/>
    </row>
    <row r="51" spans="1:6" ht="13.5" thickBot="1" x14ac:dyDescent="0.25">
      <c r="A51" s="49" t="s">
        <v>148</v>
      </c>
      <c r="B51" s="50" t="s">
        <v>149</v>
      </c>
      <c r="C51" s="80">
        <f>C52+C58</f>
        <v>67151</v>
      </c>
      <c r="D51" s="80">
        <f>D52+D58</f>
        <v>67151</v>
      </c>
      <c r="E51" s="80">
        <f>E52+E58</f>
        <v>1796.66</v>
      </c>
      <c r="F51" s="101">
        <f t="shared" ref="F51:F52" si="0">(E51*100)/D51</f>
        <v>2.6755521138925706</v>
      </c>
    </row>
    <row r="52" spans="1:6" ht="13.5" thickBot="1" x14ac:dyDescent="0.25">
      <c r="A52" s="51" t="s">
        <v>150</v>
      </c>
      <c r="B52" s="52" t="s">
        <v>151</v>
      </c>
      <c r="C52" s="82">
        <f>C53+C56</f>
        <v>17151</v>
      </c>
      <c r="D52" s="82">
        <f>D53+D56</f>
        <v>17151</v>
      </c>
      <c r="E52" s="82">
        <f>E53+E56</f>
        <v>1796.66</v>
      </c>
      <c r="F52" s="101">
        <f t="shared" si="0"/>
        <v>10.475540784793889</v>
      </c>
    </row>
    <row r="53" spans="1:6" ht="13.5" thickBot="1" x14ac:dyDescent="0.25">
      <c r="A53" s="53" t="s">
        <v>152</v>
      </c>
      <c r="B53" s="54" t="s">
        <v>153</v>
      </c>
      <c r="C53" s="83">
        <f>C54+C55</f>
        <v>13500</v>
      </c>
      <c r="D53" s="83">
        <f>D54+D55</f>
        <v>13500</v>
      </c>
      <c r="E53" s="83">
        <f>E54+E55</f>
        <v>0</v>
      </c>
      <c r="F53" s="83">
        <f>(E53*100)/D53</f>
        <v>0</v>
      </c>
    </row>
    <row r="54" spans="1:6" x14ac:dyDescent="0.2">
      <c r="A54" s="55" t="s">
        <v>154</v>
      </c>
      <c r="B54" s="56" t="s">
        <v>155</v>
      </c>
      <c r="C54" s="84">
        <v>11500</v>
      </c>
      <c r="D54" s="84">
        <v>11500</v>
      </c>
      <c r="E54" s="84">
        <v>0</v>
      </c>
      <c r="F54" s="84"/>
    </row>
    <row r="55" spans="1:6" x14ac:dyDescent="0.2">
      <c r="A55" s="55" t="s">
        <v>156</v>
      </c>
      <c r="B55" s="56" t="s">
        <v>157</v>
      </c>
      <c r="C55" s="84">
        <v>2000</v>
      </c>
      <c r="D55" s="84">
        <v>2000</v>
      </c>
      <c r="E55" s="84">
        <v>0</v>
      </c>
      <c r="F55" s="84"/>
    </row>
    <row r="56" spans="1:6" x14ac:dyDescent="0.2">
      <c r="A56" s="53" t="s">
        <v>158</v>
      </c>
      <c r="B56" s="54" t="s">
        <v>159</v>
      </c>
      <c r="C56" s="83">
        <f>C57</f>
        <v>3651</v>
      </c>
      <c r="D56" s="83">
        <f>D57</f>
        <v>3651</v>
      </c>
      <c r="E56" s="83">
        <f>E57</f>
        <v>1796.66</v>
      </c>
      <c r="F56" s="83">
        <f>(E56*100)/D56</f>
        <v>49.210079430293071</v>
      </c>
    </row>
    <row r="57" spans="1:6" x14ac:dyDescent="0.2">
      <c r="A57" s="55" t="s">
        <v>160</v>
      </c>
      <c r="B57" s="56" t="s">
        <v>161</v>
      </c>
      <c r="C57" s="84">
        <v>3651</v>
      </c>
      <c r="D57" s="84">
        <v>3651</v>
      </c>
      <c r="E57" s="84">
        <v>1796.66</v>
      </c>
      <c r="F57" s="84"/>
    </row>
    <row r="58" spans="1:6" x14ac:dyDescent="0.2">
      <c r="A58" s="51" t="s">
        <v>162</v>
      </c>
      <c r="B58" s="52" t="s">
        <v>163</v>
      </c>
      <c r="C58" s="82">
        <f t="shared" ref="C58:E59" si="1">C59</f>
        <v>50000</v>
      </c>
      <c r="D58" s="82">
        <f t="shared" si="1"/>
        <v>50000</v>
      </c>
      <c r="E58" s="82">
        <f t="shared" si="1"/>
        <v>0</v>
      </c>
      <c r="F58" s="81">
        <f>(E58*100)/D58</f>
        <v>0</v>
      </c>
    </row>
    <row r="59" spans="1:6" ht="25.5" x14ac:dyDescent="0.2">
      <c r="A59" s="53" t="s">
        <v>164</v>
      </c>
      <c r="B59" s="54" t="s">
        <v>165</v>
      </c>
      <c r="C59" s="83">
        <f t="shared" si="1"/>
        <v>50000</v>
      </c>
      <c r="D59" s="83">
        <f t="shared" si="1"/>
        <v>50000</v>
      </c>
      <c r="E59" s="83">
        <f t="shared" si="1"/>
        <v>0</v>
      </c>
      <c r="F59" s="83">
        <f>(E59*E59100)/D59</f>
        <v>0</v>
      </c>
    </row>
    <row r="60" spans="1:6" x14ac:dyDescent="0.2">
      <c r="A60" s="55" t="s">
        <v>166</v>
      </c>
      <c r="B60" s="56" t="s">
        <v>165</v>
      </c>
      <c r="C60" s="84">
        <v>50000</v>
      </c>
      <c r="D60" s="84">
        <v>50000</v>
      </c>
      <c r="E60" s="84">
        <v>0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2">C62</f>
        <v>1179470</v>
      </c>
      <c r="D61" s="80">
        <f t="shared" si="2"/>
        <v>1179470</v>
      </c>
      <c r="E61" s="80">
        <f t="shared" si="2"/>
        <v>574980.88</v>
      </c>
      <c r="F61" s="81">
        <f>(E61*100)/D61</f>
        <v>48.749088997600616</v>
      </c>
    </row>
    <row r="62" spans="1:6" x14ac:dyDescent="0.2">
      <c r="A62" s="51" t="s">
        <v>64</v>
      </c>
      <c r="B62" s="52" t="s">
        <v>65</v>
      </c>
      <c r="C62" s="82">
        <f t="shared" si="2"/>
        <v>1179470</v>
      </c>
      <c r="D62" s="82">
        <f t="shared" si="2"/>
        <v>1179470</v>
      </c>
      <c r="E62" s="82">
        <f t="shared" si="2"/>
        <v>574980.88</v>
      </c>
      <c r="F62" s="81">
        <f>(E62*100)/D62</f>
        <v>48.749088997600616</v>
      </c>
    </row>
    <row r="63" spans="1:6" ht="25.5" x14ac:dyDescent="0.2">
      <c r="A63" s="53" t="s">
        <v>66</v>
      </c>
      <c r="B63" s="54" t="s">
        <v>67</v>
      </c>
      <c r="C63" s="83">
        <f>C64+C65</f>
        <v>1179470</v>
      </c>
      <c r="D63" s="83">
        <f>D64+D65</f>
        <v>1179470</v>
      </c>
      <c r="E63" s="83">
        <f>E64+E65</f>
        <v>574980.88</v>
      </c>
      <c r="F63" s="83">
        <f>(E63*100)/D63</f>
        <v>48.749088997600616</v>
      </c>
    </row>
    <row r="64" spans="1:6" x14ac:dyDescent="0.2">
      <c r="A64" s="55" t="s">
        <v>68</v>
      </c>
      <c r="B64" s="56" t="s">
        <v>69</v>
      </c>
      <c r="C64" s="84">
        <v>1112319</v>
      </c>
      <c r="D64" s="84">
        <v>1112319</v>
      </c>
      <c r="E64" s="84">
        <v>573184.22</v>
      </c>
      <c r="F64" s="84"/>
    </row>
    <row r="65" spans="1:6" ht="25.5" x14ac:dyDescent="0.2">
      <c r="A65" s="55" t="s">
        <v>70</v>
      </c>
      <c r="B65" s="56" t="s">
        <v>71</v>
      </c>
      <c r="C65" s="84">
        <v>67151</v>
      </c>
      <c r="D65" s="84">
        <v>67151</v>
      </c>
      <c r="E65" s="84">
        <v>1796.66</v>
      </c>
      <c r="F65" s="84"/>
    </row>
    <row r="66" spans="1:6" ht="13.5" thickBot="1" x14ac:dyDescent="0.25">
      <c r="A66" s="48" t="s">
        <v>179</v>
      </c>
      <c r="B66" s="48" t="s">
        <v>186</v>
      </c>
      <c r="C66" s="78">
        <f>C63</f>
        <v>1179470</v>
      </c>
      <c r="D66" s="78">
        <f t="shared" ref="D66:E66" si="3">D63</f>
        <v>1179470</v>
      </c>
      <c r="E66" s="78">
        <f t="shared" si="3"/>
        <v>574980.88</v>
      </c>
      <c r="F66" s="78">
        <f>(E66*100)/D66</f>
        <v>48.749088997600616</v>
      </c>
    </row>
    <row r="67" spans="1:6" ht="13.5" thickBot="1" x14ac:dyDescent="0.25">
      <c r="A67" s="49" t="s">
        <v>72</v>
      </c>
      <c r="B67" s="50" t="s">
        <v>73</v>
      </c>
      <c r="C67" s="80">
        <f t="shared" ref="C67:E69" si="4">C68</f>
        <v>1000</v>
      </c>
      <c r="D67" s="80">
        <f t="shared" si="4"/>
        <v>1000</v>
      </c>
      <c r="E67" s="80">
        <f t="shared" si="4"/>
        <v>0</v>
      </c>
      <c r="F67" s="81">
        <f>(E67*100)/D67</f>
        <v>0</v>
      </c>
    </row>
    <row r="68" spans="1:6" ht="13.5" thickBot="1" x14ac:dyDescent="0.25">
      <c r="A68" s="51" t="s">
        <v>89</v>
      </c>
      <c r="B68" s="52" t="s">
        <v>90</v>
      </c>
      <c r="C68" s="82">
        <f t="shared" si="4"/>
        <v>1000</v>
      </c>
      <c r="D68" s="82">
        <f t="shared" si="4"/>
        <v>1000</v>
      </c>
      <c r="E68" s="82">
        <f t="shared" si="4"/>
        <v>0</v>
      </c>
      <c r="F68" s="81">
        <f>(E68*100)/D68</f>
        <v>0</v>
      </c>
    </row>
    <row r="69" spans="1:6" ht="13.5" thickBot="1" x14ac:dyDescent="0.25">
      <c r="A69" s="53" t="s">
        <v>109</v>
      </c>
      <c r="B69" s="54" t="s">
        <v>110</v>
      </c>
      <c r="C69" s="83">
        <f t="shared" si="4"/>
        <v>1000</v>
      </c>
      <c r="D69" s="83">
        <f t="shared" si="4"/>
        <v>1000</v>
      </c>
      <c r="E69" s="83">
        <f t="shared" si="4"/>
        <v>0</v>
      </c>
      <c r="F69" s="83">
        <f>(E69*100)/D69</f>
        <v>0</v>
      </c>
    </row>
    <row r="70" spans="1:6" ht="14.25" thickTop="1" thickBot="1" x14ac:dyDescent="0.25">
      <c r="A70" s="55" t="s">
        <v>113</v>
      </c>
      <c r="B70" s="56" t="s">
        <v>114</v>
      </c>
      <c r="C70" s="84">
        <v>1000</v>
      </c>
      <c r="D70" s="84">
        <v>1000</v>
      </c>
      <c r="E70" s="84">
        <v>0</v>
      </c>
      <c r="F70" s="84"/>
    </row>
    <row r="71" spans="1:6" x14ac:dyDescent="0.2">
      <c r="A71" s="49" t="s">
        <v>50</v>
      </c>
      <c r="B71" s="50" t="s">
        <v>51</v>
      </c>
      <c r="C71" s="80">
        <f t="shared" ref="C71:E73" si="5">C72</f>
        <v>1000</v>
      </c>
      <c r="D71" s="80">
        <f t="shared" si="5"/>
        <v>1000</v>
      </c>
      <c r="E71" s="80">
        <f t="shared" si="5"/>
        <v>0</v>
      </c>
      <c r="F71" s="81">
        <f>(E71*100)/D71</f>
        <v>0</v>
      </c>
    </row>
    <row r="72" spans="1:6" x14ac:dyDescent="0.2">
      <c r="A72" s="51" t="s">
        <v>58</v>
      </c>
      <c r="B72" s="52" t="s">
        <v>59</v>
      </c>
      <c r="C72" s="82">
        <f t="shared" si="5"/>
        <v>1000</v>
      </c>
      <c r="D72" s="82">
        <f t="shared" si="5"/>
        <v>1000</v>
      </c>
      <c r="E72" s="82">
        <f t="shared" si="5"/>
        <v>0</v>
      </c>
      <c r="F72" s="81">
        <f>(E72*100)/D72</f>
        <v>0</v>
      </c>
    </row>
    <row r="73" spans="1:6" x14ac:dyDescent="0.2">
      <c r="A73" s="53" t="s">
        <v>60</v>
      </c>
      <c r="B73" s="54" t="s">
        <v>61</v>
      </c>
      <c r="C73" s="83">
        <f t="shared" si="5"/>
        <v>1000</v>
      </c>
      <c r="D73" s="83">
        <f t="shared" si="5"/>
        <v>1000</v>
      </c>
      <c r="E73" s="83">
        <f t="shared" si="5"/>
        <v>0</v>
      </c>
      <c r="F73" s="83">
        <f>(E73*100)/D73</f>
        <v>0</v>
      </c>
    </row>
    <row r="74" spans="1:6" x14ac:dyDescent="0.2">
      <c r="A74" s="55" t="s">
        <v>62</v>
      </c>
      <c r="B74" s="56" t="s">
        <v>63</v>
      </c>
      <c r="C74" s="84">
        <v>1000</v>
      </c>
      <c r="D74" s="84">
        <v>1000</v>
      </c>
      <c r="E74" s="84">
        <v>0</v>
      </c>
      <c r="F74" s="84"/>
    </row>
    <row r="75" spans="1:6" x14ac:dyDescent="0.2">
      <c r="A75" s="48" t="s">
        <v>74</v>
      </c>
      <c r="B75" s="48" t="s">
        <v>187</v>
      </c>
      <c r="C75" s="78">
        <v>1000</v>
      </c>
      <c r="D75" s="78">
        <v>1000</v>
      </c>
      <c r="E75" s="78">
        <v>0</v>
      </c>
      <c r="F75" s="78">
        <f>(E75*100)/D75</f>
        <v>0</v>
      </c>
    </row>
    <row r="76" spans="1:6" x14ac:dyDescent="0.2">
      <c r="A76" s="49" t="s">
        <v>72</v>
      </c>
      <c r="B76" s="50" t="s">
        <v>73</v>
      </c>
      <c r="C76" s="80">
        <f t="shared" ref="C76:E78" si="6">C77</f>
        <v>100</v>
      </c>
      <c r="D76" s="80">
        <f t="shared" si="6"/>
        <v>100</v>
      </c>
      <c r="E76" s="80">
        <f t="shared" si="6"/>
        <v>0</v>
      </c>
      <c r="F76" s="81">
        <f>(E76*100)/D76</f>
        <v>0</v>
      </c>
    </row>
    <row r="77" spans="1:6" x14ac:dyDescent="0.2">
      <c r="A77" s="51" t="s">
        <v>89</v>
      </c>
      <c r="B77" s="52" t="s">
        <v>90</v>
      </c>
      <c r="C77" s="82">
        <f t="shared" si="6"/>
        <v>100</v>
      </c>
      <c r="D77" s="82">
        <f t="shared" si="6"/>
        <v>100</v>
      </c>
      <c r="E77" s="82">
        <f t="shared" si="6"/>
        <v>0</v>
      </c>
      <c r="F77" s="81">
        <f>(E77*100)/D77</f>
        <v>0</v>
      </c>
    </row>
    <row r="78" spans="1:6" x14ac:dyDescent="0.2">
      <c r="A78" s="53" t="s">
        <v>109</v>
      </c>
      <c r="B78" s="54" t="s">
        <v>110</v>
      </c>
      <c r="C78" s="83">
        <f t="shared" si="6"/>
        <v>100</v>
      </c>
      <c r="D78" s="83">
        <f t="shared" si="6"/>
        <v>100</v>
      </c>
      <c r="E78" s="83">
        <f t="shared" si="6"/>
        <v>0</v>
      </c>
      <c r="F78" s="83">
        <f>(E78*100)/D78</f>
        <v>0</v>
      </c>
    </row>
    <row r="79" spans="1:6" x14ac:dyDescent="0.2">
      <c r="A79" s="55" t="s">
        <v>111</v>
      </c>
      <c r="B79" s="56" t="s">
        <v>112</v>
      </c>
      <c r="C79" s="84">
        <v>100</v>
      </c>
      <c r="D79" s="84">
        <v>100</v>
      </c>
      <c r="E79" s="84">
        <v>0</v>
      </c>
      <c r="F79" s="84"/>
    </row>
    <row r="80" spans="1:6" x14ac:dyDescent="0.2">
      <c r="A80" s="49" t="s">
        <v>50</v>
      </c>
      <c r="B80" s="50" t="s">
        <v>51</v>
      </c>
      <c r="C80" s="80">
        <f t="shared" ref="C80:E82" si="7">C81</f>
        <v>100</v>
      </c>
      <c r="D80" s="80">
        <f t="shared" si="7"/>
        <v>100</v>
      </c>
      <c r="E80" s="80">
        <f t="shared" si="7"/>
        <v>0</v>
      </c>
      <c r="F80" s="81">
        <f>(E80*100)/D80</f>
        <v>0</v>
      </c>
    </row>
    <row r="81" spans="1:6" x14ac:dyDescent="0.2">
      <c r="A81" s="51" t="s">
        <v>52</v>
      </c>
      <c r="B81" s="52" t="s">
        <v>53</v>
      </c>
      <c r="C81" s="82">
        <f t="shared" si="7"/>
        <v>100</v>
      </c>
      <c r="D81" s="82">
        <f t="shared" si="7"/>
        <v>100</v>
      </c>
      <c r="E81" s="82">
        <f t="shared" si="7"/>
        <v>0</v>
      </c>
      <c r="F81" s="81">
        <f>(E81*100)/D81</f>
        <v>0</v>
      </c>
    </row>
    <row r="82" spans="1:6" x14ac:dyDescent="0.2">
      <c r="A82" s="53" t="s">
        <v>54</v>
      </c>
      <c r="B82" s="54" t="s">
        <v>55</v>
      </c>
      <c r="C82" s="83">
        <f t="shared" si="7"/>
        <v>100</v>
      </c>
      <c r="D82" s="83">
        <f t="shared" si="7"/>
        <v>100</v>
      </c>
      <c r="E82" s="83">
        <f t="shared" si="7"/>
        <v>0</v>
      </c>
      <c r="F82" s="83">
        <f>(E82*100)/D82</f>
        <v>0</v>
      </c>
    </row>
    <row r="83" spans="1:6" x14ac:dyDescent="0.2">
      <c r="A83" s="55" t="s">
        <v>56</v>
      </c>
      <c r="B83" s="56" t="s">
        <v>57</v>
      </c>
      <c r="C83" s="84">
        <v>100</v>
      </c>
      <c r="D83" s="84">
        <v>100</v>
      </c>
      <c r="E83" s="84">
        <v>0</v>
      </c>
      <c r="F83" s="84"/>
    </row>
    <row r="84" spans="1:6" x14ac:dyDescent="0.2">
      <c r="A84" s="48" t="s">
        <v>180</v>
      </c>
      <c r="B84" s="48" t="s">
        <v>188</v>
      </c>
      <c r="C84" s="78"/>
      <c r="D84" s="78"/>
      <c r="E84" s="78"/>
      <c r="F84" s="79"/>
    </row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Ingrid Dušić Kurelić</cp:lastModifiedBy>
  <cp:lastPrinted>2025-07-25T13:17:56Z</cp:lastPrinted>
  <dcterms:created xsi:type="dcterms:W3CDTF">2022-08-12T12:51:27Z</dcterms:created>
  <dcterms:modified xsi:type="dcterms:W3CDTF">2025-07-25T13:18:36Z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